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SB\Om_betodling\Kalkyler\"/>
    </mc:Choice>
  </mc:AlternateContent>
  <xr:revisionPtr revIDLastSave="0" documentId="13_ncr:1_{795660DE-DAD7-48DA-B821-A2AFC3851757}" xr6:coauthVersionLast="47" xr6:coauthVersionMax="47" xr10:uidLastSave="{00000000-0000-0000-0000-000000000000}"/>
  <workbookProtection workbookAlgorithmName="SHA-512" workbookHashValue="q/MDXz37s1SR5ViRNPlv8IUlfdLGsc0G5W2nnsB7E9WbX1ForrIQv2lnYd/fnt/yZi0vqCmxaE/AiBMDqb1ekQ==" workbookSaltValue="7YMSyUsoJ7BcBeZyJo/FBg==" workbookSpinCount="100000" lockStructure="1"/>
  <bookViews>
    <workbookView xWindow="-108" yWindow="-108" windowWidth="23256" windowHeight="12456" xr2:uid="{13311D56-3F9A-4415-82F4-84CA704E440A}"/>
  </bookViews>
  <sheets>
    <sheet name="Sockerbetor 2027" sheetId="1" r:id="rId1"/>
    <sheet name="Frakt" sheetId="4" state="hidden" r:id="rId2"/>
    <sheet name="EBIT-modell" sheetId="5" state="hidden" r:id="rId3"/>
    <sheet name="Grödjämförelse (HIR)" sheetId="7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C6" i="1"/>
  <c r="B9" i="1"/>
  <c r="D32" i="1"/>
  <c r="E32" i="1" s="1"/>
  <c r="D31" i="1"/>
  <c r="E31" i="1" s="1"/>
  <c r="D30" i="1"/>
  <c r="E30" i="1" s="1"/>
  <c r="D29" i="1"/>
  <c r="D28" i="1"/>
  <c r="B32" i="1"/>
  <c r="C32" i="1" s="1"/>
  <c r="B31" i="1"/>
  <c r="C31" i="1" s="1"/>
  <c r="B30" i="1"/>
  <c r="C30" i="1" s="1"/>
  <c r="B29" i="1"/>
  <c r="B28" i="1"/>
  <c r="F28" i="1" l="1"/>
  <c r="G28" i="1" s="1"/>
  <c r="F29" i="1"/>
  <c r="G29" i="1" s="1"/>
  <c r="F30" i="1"/>
  <c r="G30" i="1" s="1"/>
  <c r="F32" i="1"/>
  <c r="G32" i="1" s="1"/>
  <c r="F31" i="1"/>
  <c r="G31" i="1" s="1"/>
  <c r="C3" i="5" l="1"/>
  <c r="C4" i="5"/>
  <c r="C5" i="5" s="1"/>
  <c r="C6" i="5" s="1"/>
  <c r="C7" i="5" s="1"/>
  <c r="C8" i="5" s="1"/>
  <c r="C10" i="5"/>
  <c r="C11" i="5"/>
  <c r="D23" i="1"/>
  <c r="E23" i="1" s="1"/>
  <c r="B25" i="1" l="1"/>
  <c r="B23" i="1"/>
  <c r="C23" i="1" l="1"/>
  <c r="F23" i="1"/>
  <c r="G23" i="1" s="1"/>
  <c r="D24" i="1"/>
  <c r="B24" i="1"/>
  <c r="C24" i="1" s="1"/>
  <c r="F24" i="1" l="1"/>
  <c r="G24" i="1" s="1"/>
  <c r="B26" i="1"/>
  <c r="C26" i="1" s="1"/>
  <c r="B27" i="1"/>
  <c r="N8" i="1"/>
  <c r="H10" i="7"/>
  <c r="G10" i="7"/>
  <c r="F10" i="7"/>
  <c r="H9" i="7"/>
  <c r="G9" i="7"/>
  <c r="F9" i="7"/>
  <c r="H8" i="7"/>
  <c r="G8" i="7"/>
  <c r="F8" i="7"/>
  <c r="H7" i="7"/>
  <c r="G7" i="7"/>
  <c r="F7" i="7"/>
  <c r="H6" i="7"/>
  <c r="G6" i="7"/>
  <c r="F6" i="7"/>
  <c r="H5" i="7"/>
  <c r="G5" i="7"/>
  <c r="F5" i="7"/>
  <c r="H4" i="7"/>
  <c r="G4" i="7"/>
  <c r="F4" i="7"/>
  <c r="H3" i="7"/>
  <c r="G3" i="7"/>
  <c r="F3" i="7"/>
  <c r="G2" i="7"/>
  <c r="H2" i="7"/>
  <c r="F2" i="7"/>
  <c r="B33" i="1" l="1"/>
  <c r="D40" i="1"/>
  <c r="D27" i="1" l="1"/>
  <c r="C27" i="1"/>
  <c r="E27" i="1" l="1"/>
  <c r="F27" i="1"/>
  <c r="G27" i="1" s="1"/>
  <c r="E26" i="1"/>
  <c r="C25" i="1" l="1"/>
  <c r="D26" i="1"/>
  <c r="F26" i="1" s="1"/>
  <c r="G26" i="1" s="1"/>
  <c r="E29" i="1" l="1"/>
  <c r="C28" i="1"/>
  <c r="C29" i="1"/>
  <c r="E28" i="1" l="1"/>
  <c r="D25" i="1" l="1"/>
  <c r="F25" i="1" l="1"/>
  <c r="G25" i="1" s="1"/>
  <c r="D33" i="1"/>
  <c r="E25" i="1"/>
  <c r="C33" i="1"/>
  <c r="E24" i="1"/>
  <c r="E33" i="1" l="1"/>
  <c r="D43" i="1" s="1"/>
  <c r="G33" i="1"/>
  <c r="F43" i="1" s="1"/>
  <c r="F33" i="1"/>
</calcChain>
</file>

<file path=xl/sharedStrings.xml><?xml version="1.0" encoding="utf-8"?>
<sst xmlns="http://schemas.openxmlformats.org/spreadsheetml/2006/main" count="96" uniqueCount="73">
  <si>
    <t>Rotskörd (ton rena betor/ha)</t>
  </si>
  <si>
    <t>Sockerhalt (%)</t>
  </si>
  <si>
    <t>Justering sockerhalt</t>
  </si>
  <si>
    <t>Justering Renhet</t>
  </si>
  <si>
    <t>Betpris (17 % socker)</t>
  </si>
  <si>
    <t>Renhet (%)</t>
  </si>
  <si>
    <t>Eurokurs</t>
  </si>
  <si>
    <t>km till Örtofta</t>
  </si>
  <si>
    <t>NS EBIT</t>
  </si>
  <si>
    <t>2022 FAST</t>
  </si>
  <si>
    <t>2023 FAST</t>
  </si>
  <si>
    <t>Avstånd till fabrik (km)</t>
  </si>
  <si>
    <t>Frakt orenheter och rena betor &gt;80 km</t>
  </si>
  <si>
    <t>Rotskörd (ton orena betor/ha)</t>
  </si>
  <si>
    <t>Frakt (betor &gt;80 km från Örtofta)</t>
  </si>
  <si>
    <t>Frakt (orenheter)</t>
  </si>
  <si>
    <t>Förväntat EBIT för Nordic Suger AB (MSEK)</t>
  </si>
  <si>
    <t>Areal fastpriskontrakt 2023 (ha)</t>
  </si>
  <si>
    <t>Areal variabelt priskontrakt 2023 (ha)</t>
  </si>
  <si>
    <t>(SEK/ton)</t>
  </si>
  <si>
    <t>(SEK/ha)</t>
  </si>
  <si>
    <t>Justera till siffror som representerar din odling här:</t>
  </si>
  <si>
    <t>TÄCKNINGSBIDRAG 2</t>
  </si>
  <si>
    <t>Kontrakterad areal 2022 (ha)</t>
  </si>
  <si>
    <t>KOSTNADER (TB2)</t>
  </si>
  <si>
    <t>Maltkorn</t>
  </si>
  <si>
    <t>SEK/ton</t>
  </si>
  <si>
    <t>SEK/ha</t>
  </si>
  <si>
    <t>4,5 ton höstraps</t>
  </si>
  <si>
    <t>3,5 ton höstraps</t>
  </si>
  <si>
    <t>2,5 ton höstraps</t>
  </si>
  <si>
    <t>6 ton höstvete</t>
  </si>
  <si>
    <t>Höstraps</t>
  </si>
  <si>
    <t>9 ton maltkorn</t>
  </si>
  <si>
    <t>Höstvete</t>
  </si>
  <si>
    <t>7 ton maltkorn</t>
  </si>
  <si>
    <t>5 ton maltkorn</t>
  </si>
  <si>
    <t>"III"</t>
  </si>
  <si>
    <t>"II"</t>
  </si>
  <si>
    <t>"I"</t>
  </si>
  <si>
    <t xml:space="preserve">"II" </t>
  </si>
  <si>
    <t xml:space="preserve">"I" </t>
  </si>
  <si>
    <t>"Motsvarande betskörd"</t>
  </si>
  <si>
    <t xml:space="preserve"> </t>
  </si>
  <si>
    <t>9 ton höstvete</t>
  </si>
  <si>
    <t>12 ton höstvete</t>
  </si>
  <si>
    <t>kr/ha</t>
  </si>
  <si>
    <t>Beräkningarna är endast vägledande och Betodlarna kan inte hållas ansvariga. Kalkylarket får endast användas för egna beräkningar. Spridning eller användning i andra sammanhang är inte tillåtet .</t>
  </si>
  <si>
    <t>Beräkningsunderlag för betodling till Kampanjen 2027/28</t>
  </si>
  <si>
    <t>Genomsnittligt pris hela arealen</t>
  </si>
  <si>
    <t>TB2 2027</t>
  </si>
  <si>
    <t>BETPRIS 2027</t>
  </si>
  <si>
    <t>*Gäller även treåriga avtal 2026-2028 samt för areal överförd från 2026 till 2027</t>
  </si>
  <si>
    <t>Tillägg tidig leverans**</t>
  </si>
  <si>
    <t>Tillägg sen leverans**</t>
  </si>
  <si>
    <t>Provtagning**</t>
  </si>
  <si>
    <t>Internförsäkring**</t>
  </si>
  <si>
    <t>Preliminärt resultattillägg***</t>
  </si>
  <si>
    <t>Treårigt avtal 
2027-2029</t>
  </si>
  <si>
    <t>BRUTTOINTÄKT 2027</t>
  </si>
  <si>
    <t>Summa av direkta kostnader (gödning, växtskydd mm), övriga rörliga kostnader (drivmedel, underhåll, körslor mm) samt arbete och fasta maskinkostnader. Förifylld kostnad (320 kr/ton) enligt HIRs Grödvalskalyl 16 juni 2026 med kvävepris på 19 kr/kg N.</t>
  </si>
  <si>
    <t>ton/ha</t>
  </si>
  <si>
    <t>Sockerskörd</t>
  </si>
  <si>
    <t>"Normalkvalité"</t>
  </si>
  <si>
    <t>Rotskörd (ton rena/ha)</t>
  </si>
  <si>
    <t>Ettårigt avtal 2027*</t>
  </si>
  <si>
    <t>**Beräknas utifrån "normal" leverans</t>
  </si>
  <si>
    <t>***Resultattillägget beräknas utifrån 100% volymuppfyllnad, inkl sockerhaltstillägg</t>
  </si>
  <si>
    <t>Areal överförd från 2026 till 2027 (ha)</t>
  </si>
  <si>
    <t>Areal ettårigt kontrakt 2027 (ha)</t>
  </si>
  <si>
    <t>Eurokurs (SEK/€)</t>
  </si>
  <si>
    <t>Areal treårigt kontrakt 2026-2029 (ha)</t>
  </si>
  <si>
    <t>Areal treårigt kontrakt 2027-2029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</si>
</sst>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b/>
      <sz val="18"/>
      <color theme="1"/>
      <name val="Montserrat"/>
    </font>
    <font>
      <i/>
      <sz val="11"/>
      <color theme="1"/>
      <name val="Montserrat"/>
    </font>
    <font>
      <sz val="10"/>
      <color rgb="FFFF0000"/>
      <name val="Montserrat"/>
    </font>
    <font>
      <sz val="10"/>
      <name val="Montserrat"/>
    </font>
    <font>
      <b/>
      <sz val="10"/>
      <name val="Montserrat"/>
    </font>
    <font>
      <i/>
      <sz val="10"/>
      <color theme="1"/>
      <name val="Montserrat"/>
    </font>
    <font>
      <sz val="10"/>
      <color theme="0"/>
      <name val="Montserrat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 applyAlignment="1">
      <alignment vertical="center"/>
    </xf>
    <xf numFmtId="10" fontId="4" fillId="2" borderId="4" xfId="1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2" fontId="4" fillId="0" borderId="4" xfId="1" applyNumberFormat="1" applyFont="1" applyBorder="1" applyAlignment="1">
      <alignment vertical="center"/>
    </xf>
    <xf numFmtId="2" fontId="4" fillId="2" borderId="4" xfId="1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4" fillId="0" borderId="1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5" borderId="14" xfId="0" applyFont="1" applyFill="1" applyBorder="1" applyAlignment="1">
      <alignment horizontal="right" vertical="center" wrapText="1"/>
    </xf>
    <xf numFmtId="0" fontId="4" fillId="5" borderId="15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4" fillId="4" borderId="17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0" xfId="0" applyNumberFormat="1" applyFont="1" applyAlignment="1">
      <alignment vertical="center"/>
    </xf>
    <xf numFmtId="3" fontId="3" fillId="4" borderId="15" xfId="0" applyNumberFormat="1" applyFont="1" applyFill="1" applyBorder="1" applyAlignment="1">
      <alignment vertical="center"/>
    </xf>
    <xf numFmtId="3" fontId="3" fillId="5" borderId="15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3" fontId="3" fillId="3" borderId="15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2" borderId="0" xfId="0" applyFont="1" applyFill="1"/>
    <xf numFmtId="165" fontId="4" fillId="3" borderId="12" xfId="0" applyNumberFormat="1" applyFont="1" applyFill="1" applyBorder="1" applyAlignment="1" applyProtection="1">
      <alignment vertical="center"/>
      <protection hidden="1"/>
    </xf>
    <xf numFmtId="3" fontId="4" fillId="3" borderId="8" xfId="0" applyNumberFormat="1" applyFont="1" applyFill="1" applyBorder="1" applyAlignment="1" applyProtection="1">
      <alignment vertical="center"/>
      <protection hidden="1"/>
    </xf>
    <xf numFmtId="165" fontId="4" fillId="4" borderId="13" xfId="0" applyNumberFormat="1" applyFont="1" applyFill="1" applyBorder="1" applyAlignment="1" applyProtection="1">
      <alignment vertical="center"/>
      <protection hidden="1"/>
    </xf>
    <xf numFmtId="3" fontId="4" fillId="4" borderId="8" xfId="0" applyNumberFormat="1" applyFont="1" applyFill="1" applyBorder="1" applyAlignment="1" applyProtection="1">
      <alignment vertical="center"/>
      <protection hidden="1"/>
    </xf>
    <xf numFmtId="165" fontId="4" fillId="5" borderId="12" xfId="0" applyNumberFormat="1" applyFont="1" applyFill="1" applyBorder="1" applyAlignment="1" applyProtection="1">
      <alignment vertical="center"/>
      <protection hidden="1"/>
    </xf>
    <xf numFmtId="3" fontId="4" fillId="5" borderId="8" xfId="0" applyNumberFormat="1" applyFont="1" applyFill="1" applyBorder="1" applyAlignment="1" applyProtection="1">
      <alignment vertical="center"/>
      <protection hidden="1"/>
    </xf>
    <xf numFmtId="165" fontId="8" fillId="4" borderId="13" xfId="0" applyNumberFormat="1" applyFont="1" applyFill="1" applyBorder="1" applyAlignment="1" applyProtection="1">
      <alignment vertical="center"/>
      <protection hidden="1"/>
    </xf>
    <xf numFmtId="3" fontId="8" fillId="4" borderId="8" xfId="0" applyNumberFormat="1" applyFont="1" applyFill="1" applyBorder="1" applyAlignment="1" applyProtection="1">
      <alignment vertical="center"/>
      <protection hidden="1"/>
    </xf>
    <xf numFmtId="165" fontId="4" fillId="3" borderId="12" xfId="1" applyNumberFormat="1" applyFont="1" applyFill="1" applyBorder="1" applyAlignment="1" applyProtection="1">
      <alignment vertical="center"/>
      <protection hidden="1"/>
    </xf>
    <xf numFmtId="165" fontId="4" fillId="4" borderId="13" xfId="1" applyNumberFormat="1" applyFont="1" applyFill="1" applyBorder="1" applyAlignment="1" applyProtection="1">
      <alignment vertical="center"/>
      <protection hidden="1"/>
    </xf>
    <xf numFmtId="1" fontId="0" fillId="0" borderId="0" xfId="0" applyNumberFormat="1"/>
    <xf numFmtId="3" fontId="3" fillId="4" borderId="14" xfId="0" applyNumberFormat="1" applyFont="1" applyFill="1" applyBorder="1" applyAlignment="1">
      <alignment vertical="center"/>
    </xf>
    <xf numFmtId="3" fontId="3" fillId="5" borderId="14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165" fontId="8" fillId="3" borderId="12" xfId="0" applyNumberFormat="1" applyFont="1" applyFill="1" applyBorder="1" applyAlignment="1" applyProtection="1">
      <alignment vertical="center"/>
      <protection hidden="1"/>
    </xf>
    <xf numFmtId="3" fontId="8" fillId="3" borderId="8" xfId="0" applyNumberFormat="1" applyFont="1" applyFill="1" applyBorder="1" applyAlignment="1" applyProtection="1">
      <alignment vertical="center"/>
      <protection hidden="1"/>
    </xf>
    <xf numFmtId="3" fontId="3" fillId="3" borderId="14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2" fontId="11" fillId="0" borderId="4" xfId="1" applyNumberFormat="1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165" fontId="4" fillId="4" borderId="12" xfId="0" applyNumberFormat="1" applyFont="1" applyFill="1" applyBorder="1" applyAlignment="1" applyProtection="1">
      <alignment vertical="center"/>
      <protection hidden="1"/>
    </xf>
    <xf numFmtId="0" fontId="3" fillId="0" borderId="18" xfId="0" applyFont="1" applyBorder="1" applyAlignment="1">
      <alignment horizontal="right" vertical="center"/>
    </xf>
    <xf numFmtId="3" fontId="3" fillId="3" borderId="19" xfId="0" applyNumberFormat="1" applyFont="1" applyFill="1" applyBorder="1" applyAlignment="1">
      <alignment vertical="center"/>
    </xf>
    <xf numFmtId="3" fontId="3" fillId="3" borderId="20" xfId="0" applyNumberFormat="1" applyFont="1" applyFill="1" applyBorder="1" applyAlignment="1">
      <alignment vertical="center"/>
    </xf>
    <xf numFmtId="3" fontId="3" fillId="4" borderId="19" xfId="0" applyNumberFormat="1" applyFont="1" applyFill="1" applyBorder="1" applyAlignment="1">
      <alignment vertical="center"/>
    </xf>
    <xf numFmtId="3" fontId="3" fillId="4" borderId="20" xfId="0" applyNumberFormat="1" applyFont="1" applyFill="1" applyBorder="1" applyAlignment="1">
      <alignment vertical="center"/>
    </xf>
    <xf numFmtId="3" fontId="3" fillId="5" borderId="19" xfId="0" applyNumberFormat="1" applyFont="1" applyFill="1" applyBorder="1" applyAlignment="1">
      <alignment vertical="center"/>
    </xf>
    <xf numFmtId="3" fontId="3" fillId="5" borderId="20" xfId="0" applyNumberFormat="1" applyFont="1" applyFill="1" applyBorder="1" applyAlignment="1">
      <alignment vertical="center"/>
    </xf>
    <xf numFmtId="165" fontId="4" fillId="3" borderId="17" xfId="0" applyNumberFormat="1" applyFont="1" applyFill="1" applyBorder="1" applyAlignment="1" applyProtection="1">
      <alignment vertical="center"/>
      <protection hidden="1"/>
    </xf>
    <xf numFmtId="3" fontId="4" fillId="3" borderId="15" xfId="0" applyNumberFormat="1" applyFont="1" applyFill="1" applyBorder="1" applyAlignment="1" applyProtection="1">
      <alignment vertical="center"/>
      <protection hidden="1"/>
    </xf>
    <xf numFmtId="165" fontId="4" fillId="4" borderId="14" xfId="0" applyNumberFormat="1" applyFont="1" applyFill="1" applyBorder="1" applyAlignment="1" applyProtection="1">
      <alignment vertical="center"/>
      <protection hidden="1"/>
    </xf>
    <xf numFmtId="3" fontId="4" fillId="4" borderId="15" xfId="0" applyNumberFormat="1" applyFont="1" applyFill="1" applyBorder="1" applyAlignment="1" applyProtection="1">
      <alignment vertical="center"/>
      <protection hidden="1"/>
    </xf>
    <xf numFmtId="165" fontId="4" fillId="5" borderId="14" xfId="0" applyNumberFormat="1" applyFont="1" applyFill="1" applyBorder="1" applyAlignment="1" applyProtection="1">
      <alignment vertical="center"/>
      <protection hidden="1"/>
    </xf>
    <xf numFmtId="3" fontId="4" fillId="5" borderId="21" xfId="0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10" fillId="0" borderId="0" xfId="1" applyNumberFormat="1" applyFont="1" applyAlignment="1">
      <alignment vertical="center"/>
    </xf>
    <xf numFmtId="164" fontId="10" fillId="0" borderId="0" xfId="1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2" fontId="0" fillId="0" borderId="0" xfId="0" applyNumberFormat="1"/>
    <xf numFmtId="0" fontId="12" fillId="0" borderId="0" xfId="0" applyFont="1"/>
    <xf numFmtId="166" fontId="4" fillId="2" borderId="4" xfId="1" applyNumberFormat="1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'EBIT-modell'!$B$1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'EBIT-modell'!$A$2:$A$11</c:f>
              <c:numCache>
                <c:formatCode>General</c:formatCode>
                <c:ptCount val="10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</c:numCache>
            </c:numRef>
          </c:cat>
          <c:val>
            <c:numRef>
              <c:f>'EBIT-modell'!$B$2:$B$11</c:f>
              <c:numCache>
                <c:formatCode>General</c:formatCode>
                <c:ptCount val="10"/>
                <c:pt idx="0">
                  <c:v>26.59</c:v>
                </c:pt>
                <c:pt idx="1">
                  <c:v>26.97</c:v>
                </c:pt>
                <c:pt idx="2">
                  <c:v>27.34</c:v>
                </c:pt>
                <c:pt idx="3">
                  <c:v>27.72</c:v>
                </c:pt>
                <c:pt idx="4">
                  <c:v>28.09</c:v>
                </c:pt>
                <c:pt idx="5">
                  <c:v>28.47</c:v>
                </c:pt>
                <c:pt idx="6">
                  <c:v>28.84</c:v>
                </c:pt>
                <c:pt idx="7">
                  <c:v>29.22</c:v>
                </c:pt>
                <c:pt idx="8">
                  <c:v>29.59</c:v>
                </c:pt>
                <c:pt idx="9">
                  <c:v>29.97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0-4FA9-AB96-4611FE18F796}"/>
            </c:ext>
          </c:extLst>
        </c:ser>
        <c:ser>
          <c:idx val="1"/>
          <c:order val="1"/>
          <c:tx>
            <c:strRef>
              <c:f>'EBIT-modell'!$C$1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</c:trendlineLbl>
          </c:trendline>
          <c:cat>
            <c:numRef>
              <c:f>'EBIT-modell'!$A$2:$A$11</c:f>
              <c:numCache>
                <c:formatCode>General</c:formatCode>
                <c:ptCount val="10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</c:numCache>
            </c:numRef>
          </c:cat>
          <c:val>
            <c:numRef>
              <c:f>'EBIT-modell'!$C$2:$C$11</c:f>
              <c:numCache>
                <c:formatCode>General</c:formatCode>
                <c:ptCount val="10"/>
                <c:pt idx="0">
                  <c:v>37.85</c:v>
                </c:pt>
                <c:pt idx="1">
                  <c:v>38.300000000000004</c:v>
                </c:pt>
                <c:pt idx="2">
                  <c:v>38.750000000000007</c:v>
                </c:pt>
                <c:pt idx="3">
                  <c:v>39.20000000000001</c:v>
                </c:pt>
                <c:pt idx="4">
                  <c:v>39.650000000000013</c:v>
                </c:pt>
                <c:pt idx="5">
                  <c:v>40.100000000000016</c:v>
                </c:pt>
                <c:pt idx="6">
                  <c:v>40.550000000000018</c:v>
                </c:pt>
                <c:pt idx="7">
                  <c:v>41.01</c:v>
                </c:pt>
                <c:pt idx="8">
                  <c:v>41.46</c:v>
                </c:pt>
                <c:pt idx="9">
                  <c:v>41.910000000000004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0-4FA9-AB96-4611FE18F796}"/>
            </c:ext>
          </c:extLst>
        </c:ser>
        <c:ser>
          <c:idx val="2"/>
          <c:order val="2"/>
          <c:tx>
            <c:strRef>
              <c:f>'EBIT-modell'!$D$1</c:f>
              <c:strCache>
                <c:ptCount val="1"/>
                <c:pt idx="0">
                  <c:v>2022 FAST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'EBIT-modell'!$A$2:$A$11</c:f>
              <c:numCache>
                <c:formatCode>General</c:formatCode>
                <c:ptCount val="10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</c:numCache>
            </c:numRef>
          </c:cat>
          <c:val>
            <c:numRef>
              <c:f>'EBIT-modell'!$D$2:$D$11</c:f>
              <c:numCache>
                <c:formatCode>General</c:formatCode>
                <c:ptCount val="10"/>
                <c:pt idx="0">
                  <c:v>28.83</c:v>
                </c:pt>
                <c:pt idx="1">
                  <c:v>28.83</c:v>
                </c:pt>
                <c:pt idx="2">
                  <c:v>28.83</c:v>
                </c:pt>
                <c:pt idx="3">
                  <c:v>28.83</c:v>
                </c:pt>
                <c:pt idx="4">
                  <c:v>28.83</c:v>
                </c:pt>
                <c:pt idx="5">
                  <c:v>28.83</c:v>
                </c:pt>
                <c:pt idx="6">
                  <c:v>28.83</c:v>
                </c:pt>
                <c:pt idx="7">
                  <c:v>28.83</c:v>
                </c:pt>
                <c:pt idx="8">
                  <c:v>28.83</c:v>
                </c:pt>
                <c:pt idx="9">
                  <c:v>28.83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30-4FA9-AB96-4611FE18F796}"/>
            </c:ext>
          </c:extLst>
        </c:ser>
        <c:ser>
          <c:idx val="3"/>
          <c:order val="3"/>
          <c:tx>
            <c:strRef>
              <c:f>'EBIT-modell'!$E$1</c:f>
              <c:strCache>
                <c:ptCount val="1"/>
                <c:pt idx="0">
                  <c:v>2023 FAST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'EBIT-modell'!$A$2:$A$11</c:f>
              <c:numCache>
                <c:formatCode>General</c:formatCode>
                <c:ptCount val="10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</c:numCache>
            </c:numRef>
          </c:cat>
          <c:val>
            <c:numRef>
              <c:f>'EBIT-modell'!$E$2:$E$11</c:f>
              <c:numCache>
                <c:formatCode>General</c:formatCode>
                <c:ptCount val="10"/>
                <c:pt idx="0">
                  <c:v>40.619999999999997</c:v>
                </c:pt>
                <c:pt idx="1">
                  <c:v>40.619999999999997</c:v>
                </c:pt>
                <c:pt idx="2">
                  <c:v>40.619999999999997</c:v>
                </c:pt>
                <c:pt idx="3">
                  <c:v>40.619999999999997</c:v>
                </c:pt>
                <c:pt idx="4">
                  <c:v>40.619999999999997</c:v>
                </c:pt>
                <c:pt idx="5">
                  <c:v>40.619999999999997</c:v>
                </c:pt>
                <c:pt idx="6">
                  <c:v>40.619999999999997</c:v>
                </c:pt>
                <c:pt idx="7">
                  <c:v>40.619999999999997</c:v>
                </c:pt>
                <c:pt idx="8">
                  <c:v>40.619999999999997</c:v>
                </c:pt>
                <c:pt idx="9">
                  <c:v>40.619999999999997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30-4FA9-AB96-4611FE18F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8242767"/>
        <c:axId val="1568240271"/>
      </c:lineChart>
      <c:catAx>
        <c:axId val="156824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68240271"/>
        <c:crosses val="autoZero"/>
        <c:auto val="1"/>
        <c:lblAlgn val="ctr"/>
        <c:lblOffset val="100"/>
        <c:noMultiLvlLbl val="0"/>
      </c:catAx>
      <c:valAx>
        <c:axId val="1568240271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68242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'Grödjämförelse (HIR)'!$F$1</c:f>
              <c:strCache>
                <c:ptCount val="1"/>
                <c:pt idx="0">
                  <c:v>"I"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'Grödjämförelse (HIR)'!$A$2:$A$10</c:f>
              <c:strCache>
                <c:ptCount val="9"/>
                <c:pt idx="0">
                  <c:v>5 ton maltkorn</c:v>
                </c:pt>
                <c:pt idx="1">
                  <c:v>7 ton maltkorn</c:v>
                </c:pt>
                <c:pt idx="2">
                  <c:v>9 ton maltkorn</c:v>
                </c:pt>
                <c:pt idx="3">
                  <c:v>6 ton höstvete</c:v>
                </c:pt>
                <c:pt idx="4">
                  <c:v>9 ton höstvete</c:v>
                </c:pt>
                <c:pt idx="5">
                  <c:v>12 ton höstvete</c:v>
                </c:pt>
                <c:pt idx="6">
                  <c:v>2,5 ton höstraps</c:v>
                </c:pt>
                <c:pt idx="7">
                  <c:v>3,5 ton höstraps</c:v>
                </c:pt>
                <c:pt idx="8">
                  <c:v>4,5 ton höstraps</c:v>
                </c:pt>
              </c:strCache>
            </c:strRef>
          </c:cat>
          <c:val>
            <c:numRef>
              <c:f>'Grödjämförelse (HIR)'!$F$2:$F$10</c:f>
              <c:numCache>
                <c:formatCode>0</c:formatCode>
                <c:ptCount val="9"/>
                <c:pt idx="0">
                  <c:v>13.660130718954248</c:v>
                </c:pt>
                <c:pt idx="1">
                  <c:v>40.653594771241828</c:v>
                </c:pt>
                <c:pt idx="2">
                  <c:v>64.640522875816998</c:v>
                </c:pt>
                <c:pt idx="3">
                  <c:v>10.065359477124183</c:v>
                </c:pt>
                <c:pt idx="4">
                  <c:v>40.849673202614376</c:v>
                </c:pt>
                <c:pt idx="5">
                  <c:v>71.633986928104576</c:v>
                </c:pt>
                <c:pt idx="6">
                  <c:v>-13.267973856209151</c:v>
                </c:pt>
                <c:pt idx="7">
                  <c:v>10.588235294117647</c:v>
                </c:pt>
                <c:pt idx="8">
                  <c:v>34.509803921568626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D-4608-BA62-8D56E2D41D58}"/>
            </c:ext>
          </c:extLst>
        </c:ser>
        <c:ser>
          <c:idx val="1"/>
          <c:order val="1"/>
          <c:tx>
            <c:strRef>
              <c:f>'Grödjämförelse (HIR)'!$G$1</c:f>
              <c:strCache>
                <c:ptCount val="1"/>
                <c:pt idx="0">
                  <c:v>"II"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'Grödjämförelse (HIR)'!$A$2:$A$10</c:f>
              <c:strCache>
                <c:ptCount val="9"/>
                <c:pt idx="0">
                  <c:v>5 ton maltkorn</c:v>
                </c:pt>
                <c:pt idx="1">
                  <c:v>7 ton maltkorn</c:v>
                </c:pt>
                <c:pt idx="2">
                  <c:v>9 ton maltkorn</c:v>
                </c:pt>
                <c:pt idx="3">
                  <c:v>6 ton höstvete</c:v>
                </c:pt>
                <c:pt idx="4">
                  <c:v>9 ton höstvete</c:v>
                </c:pt>
                <c:pt idx="5">
                  <c:v>12 ton höstvete</c:v>
                </c:pt>
                <c:pt idx="6">
                  <c:v>2,5 ton höstraps</c:v>
                </c:pt>
                <c:pt idx="7">
                  <c:v>3,5 ton höstraps</c:v>
                </c:pt>
                <c:pt idx="8">
                  <c:v>4,5 ton höstraps</c:v>
                </c:pt>
              </c:strCache>
            </c:strRef>
          </c:cat>
          <c:val>
            <c:numRef>
              <c:f>'Grödjämförelse (HIR)'!$G$2:$G$10</c:f>
              <c:numCache>
                <c:formatCode>0</c:formatCode>
                <c:ptCount val="9"/>
                <c:pt idx="0">
                  <c:v>26.732026143790851</c:v>
                </c:pt>
                <c:pt idx="1">
                  <c:v>58.954248366013069</c:v>
                </c:pt>
                <c:pt idx="2">
                  <c:v>88.169934640522882</c:v>
                </c:pt>
                <c:pt idx="3">
                  <c:v>21.830065359477125</c:v>
                </c:pt>
                <c:pt idx="4">
                  <c:v>58.496732026143789</c:v>
                </c:pt>
                <c:pt idx="5">
                  <c:v>95.16339869281046</c:v>
                </c:pt>
                <c:pt idx="6">
                  <c:v>11.241830065359476</c:v>
                </c:pt>
                <c:pt idx="7">
                  <c:v>44.901960784313722</c:v>
                </c:pt>
                <c:pt idx="8">
                  <c:v>78.627450980392155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D-4608-BA62-8D56E2D41D58}"/>
            </c:ext>
          </c:extLst>
        </c:ser>
        <c:ser>
          <c:idx val="2"/>
          <c:order val="2"/>
          <c:tx>
            <c:strRef>
              <c:f>'Grödjämförelse (HIR)'!$H$1</c:f>
              <c:strCache>
                <c:ptCount val="1"/>
                <c:pt idx="0">
                  <c:v>"III"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'Grödjämförelse (HIR)'!$A$2:$A$10</c:f>
              <c:strCache>
                <c:ptCount val="9"/>
                <c:pt idx="0">
                  <c:v>5 ton maltkorn</c:v>
                </c:pt>
                <c:pt idx="1">
                  <c:v>7 ton maltkorn</c:v>
                </c:pt>
                <c:pt idx="2">
                  <c:v>9 ton maltkorn</c:v>
                </c:pt>
                <c:pt idx="3">
                  <c:v>6 ton höstvete</c:v>
                </c:pt>
                <c:pt idx="4">
                  <c:v>9 ton höstvete</c:v>
                </c:pt>
                <c:pt idx="5">
                  <c:v>12 ton höstvete</c:v>
                </c:pt>
                <c:pt idx="6">
                  <c:v>2,5 ton höstraps</c:v>
                </c:pt>
                <c:pt idx="7">
                  <c:v>3,5 ton höstraps</c:v>
                </c:pt>
                <c:pt idx="8">
                  <c:v>4,5 ton höstraps</c:v>
                </c:pt>
              </c:strCache>
            </c:strRef>
          </c:cat>
          <c:val>
            <c:numRef>
              <c:f>'Grödjämförelse (HIR)'!$H$2:$H$10</c:f>
              <c:numCache>
                <c:formatCode>0</c:formatCode>
                <c:ptCount val="9"/>
                <c:pt idx="0">
                  <c:v>39.803921568627452</c:v>
                </c:pt>
                <c:pt idx="1">
                  <c:v>77.254901960784309</c:v>
                </c:pt>
                <c:pt idx="2">
                  <c:v>111.69934640522875</c:v>
                </c:pt>
                <c:pt idx="3">
                  <c:v>33.594771241830067</c:v>
                </c:pt>
                <c:pt idx="4">
                  <c:v>76.143790849673209</c:v>
                </c:pt>
                <c:pt idx="5">
                  <c:v>118.69281045751634</c:v>
                </c:pt>
                <c:pt idx="6">
                  <c:v>35.751633986928105</c:v>
                </c:pt>
                <c:pt idx="7">
                  <c:v>79.215686274509807</c:v>
                </c:pt>
                <c:pt idx="8">
                  <c:v>122.74509803921569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2D-4608-BA62-8D56E2D41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242703"/>
        <c:axId val="1761240623"/>
      </c:barChart>
      <c:catAx>
        <c:axId val="176124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61240623"/>
        <c:crosses val="autoZero"/>
        <c:auto val="1"/>
        <c:lblAlgn val="ctr"/>
        <c:lblOffset val="100"/>
        <c:noMultiLvlLbl val="0"/>
      </c:catAx>
      <c:valAx>
        <c:axId val="176124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Motsvarar ton sockerbetor ("normala" tillägg/avdrag)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61242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156881</xdr:colOff>
      <xdr:row>2</xdr:row>
      <xdr:rowOff>134471</xdr:rowOff>
    </xdr:from>
    <xdr:to>
      <xdr:col>6</xdr:col>
      <xdr:colOff>485912</xdr:colOff>
      <xdr:row>3</xdr:row>
      <xdr:rowOff>1214783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881" y="940645"/>
          <a:ext cx="7352683" cy="12901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342900" lvl="0" indent="-342900">
            <a:lnSpc>
              <a:spcPct val="107000"/>
            </a:lnSpc>
            <a:buFont typeface="Calibri" panose="020F0502020204030204" pitchFamily="34" charset="0"/>
            <a:buChar char="-"/>
          </a:pPr>
          <a:r>
            <a:rPr lang="sv-SE" sz="1100">
              <a:effectLst/>
              <a:latin typeface="Montserrat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Kalkylen är framtagen av Betodlarna som stöd till medlemmarna vid teckning av Leveranskontrakt för Kampanj 2027/28  </a:t>
          </a:r>
        </a:p>
        <a:p>
          <a:pPr marL="342900" lvl="0" indent="-342900">
            <a:lnSpc>
              <a:spcPct val="107000"/>
            </a:lnSpc>
            <a:buFont typeface="Calibri" panose="020F0502020204030204" pitchFamily="34" charset="0"/>
            <a:buChar char="-"/>
          </a:pPr>
          <a:r>
            <a:rPr lang="sv-SE" sz="1100">
              <a:effectLst/>
              <a:latin typeface="Montserrat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För att få så god nytta av kalkylen som möjligt uppmanar vi att justera till värden anpassade till egen odling. Justeringar är möjliga i de gröna rutorna. </a:t>
          </a:r>
        </a:p>
        <a:p>
          <a:pPr marL="342900" lvl="0" indent="-342900">
            <a:lnSpc>
              <a:spcPct val="107000"/>
            </a:lnSpc>
            <a:spcAft>
              <a:spcPts val="800"/>
            </a:spcAft>
            <a:buFont typeface="Calibri" panose="020F0502020204030204" pitchFamily="34" charset="0"/>
            <a:buChar char="-"/>
          </a:pPr>
          <a:r>
            <a:rPr lang="sv-SE" sz="1100">
              <a:effectLst/>
              <a:latin typeface="Montserrat" panose="000005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Observera att kalkylen inte tar hänsyn till sockerbetornas förfruktsvärde eller samkostnader.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395287</xdr:colOff>
      <xdr:row>10</xdr:row>
      <xdr:rowOff>123825</xdr:rowOff>
    </xdr:from>
    <xdr:to>
      <xdr:col>16</xdr:col>
      <xdr:colOff>90487</xdr:colOff>
      <xdr:row>25</xdr:row>
      <xdr:rowOff>152400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323850</xdr:colOff>
      <xdr:row>13</xdr:row>
      <xdr:rowOff>9525</xdr:rowOff>
    </xdr:from>
    <xdr:to>
      <xdr:col>13</xdr:col>
      <xdr:colOff>333375</xdr:colOff>
      <xdr:row>23</xdr:row>
      <xdr:rowOff>104775</xdr:rowOff>
    </xdr:to>
    <xdr:cxnSp macro="">
      <xdr:nvCxnSpPr>
        <xdr:cNvPr id="6" name="Rak koppling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>
          <a:off x="8248650" y="2362200"/>
          <a:ext cx="9525" cy="1905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10</xdr:row>
      <xdr:rowOff>28575</xdr:rowOff>
    </xdr:from>
    <xdr:to>
      <xdr:col>17</xdr:col>
      <xdr:colOff>419100</xdr:colOff>
      <xdr:row>24</xdr:row>
      <xdr:rowOff>104775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B1DE38-036C-45C9-97BE-3C4F714937A1}" name="Tabell1" displayName="Tabell1" ref="A1:B241" totalsRowShown="0">
  <autoFilter ref="A1:B241" xr:uid="{4DB1DE38-036C-45C9-97BE-3C4F714937A1}"/>
  <tableColumns count="2">
    <tableColumn id="1" xr3:uid="{CE509D61-48EF-438D-A32E-414B759BD4AB}" name="km till Örtofta"/>
    <tableColumn id="2" xr3:uid="{9B057C36-0BB5-4DE5-87C0-D6B299D3708F}" name="Frakt orenheter och rena betor &gt;80 km">
      <calculatedColumnFormula>#REF!*#REF!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D7D1-0880-4727-BB70-D32C20A4E3FA}">
  <sheetPr codeName="Blad1">
    <pageSetUpPr fitToPage="1"/>
  </sheetPr>
  <dimension ref="A1:N44"/>
  <sheetViews>
    <sheetView showGridLines="0" tabSelected="1" view="pageLayout" topLeftCell="A27" zoomScale="88" zoomScaleNormal="100" zoomScalePageLayoutView="88" workbookViewId="0">
      <selection activeCell="B12" sqref="B12"/>
    </sheetView>
  </sheetViews>
  <sheetFormatPr defaultColWidth="9.109375" defaultRowHeight="16.2" x14ac:dyDescent="0.3"/>
  <cols>
    <col min="1" max="1" width="46.33203125" style="1" customWidth="1"/>
    <col min="2" max="2" width="10.21875" style="1" bestFit="1" customWidth="1"/>
    <col min="3" max="3" width="10.6640625" style="1" bestFit="1" customWidth="1"/>
    <col min="4" max="4" width="10.5546875" style="1" bestFit="1" customWidth="1"/>
    <col min="5" max="5" width="10.6640625" style="1" bestFit="1" customWidth="1"/>
    <col min="6" max="6" width="11.77734375" style="1" customWidth="1"/>
    <col min="7" max="7" width="11.6640625" style="1" customWidth="1"/>
    <col min="8" max="12" width="9.109375" style="1"/>
    <col min="13" max="13" width="41.6640625" style="1" hidden="1" customWidth="1"/>
    <col min="14" max="14" width="8.6640625" style="1" hidden="1" customWidth="1"/>
    <col min="15" max="16384" width="9.109375" style="1"/>
  </cols>
  <sheetData>
    <row r="1" spans="1:14" ht="27" x14ac:dyDescent="0.3">
      <c r="A1" s="90" t="s">
        <v>48</v>
      </c>
      <c r="B1" s="90"/>
      <c r="C1" s="90"/>
      <c r="D1" s="90"/>
      <c r="E1" s="90"/>
      <c r="F1" s="90"/>
      <c r="G1" s="90"/>
      <c r="H1" s="22"/>
    </row>
    <row r="2" spans="1:14" ht="36.6" customHeight="1" x14ac:dyDescent="0.3">
      <c r="A2" s="89" t="s">
        <v>47</v>
      </c>
      <c r="B2" s="89"/>
      <c r="C2" s="89"/>
      <c r="D2" s="89"/>
      <c r="E2" s="89"/>
      <c r="F2" s="89"/>
      <c r="G2" s="89"/>
      <c r="H2" s="23"/>
    </row>
    <row r="4" spans="1:14" ht="99" customHeight="1" thickBot="1" x14ac:dyDescent="0.35">
      <c r="A4" s="88"/>
      <c r="B4" s="88"/>
      <c r="C4" s="88"/>
      <c r="D4" s="88"/>
      <c r="E4" s="88"/>
      <c r="F4" s="88"/>
      <c r="G4" s="88"/>
      <c r="H4" s="24"/>
    </row>
    <row r="5" spans="1:14" x14ac:dyDescent="0.3">
      <c r="A5" s="93" t="s">
        <v>21</v>
      </c>
      <c r="B5" s="94"/>
      <c r="C5" s="99" t="s">
        <v>62</v>
      </c>
      <c r="D5" s="100"/>
      <c r="E5" s="73" t="s">
        <v>63</v>
      </c>
      <c r="F5" s="78"/>
      <c r="G5" s="74"/>
      <c r="M5" s="25" t="s">
        <v>1</v>
      </c>
      <c r="N5" s="2">
        <v>0.1719</v>
      </c>
    </row>
    <row r="6" spans="1:14" x14ac:dyDescent="0.3">
      <c r="A6" s="25" t="s">
        <v>1</v>
      </c>
      <c r="B6" s="2">
        <v>0.17499999999999999</v>
      </c>
      <c r="C6" s="72">
        <f>B6*B7</f>
        <v>12.774999999999999</v>
      </c>
      <c r="D6" s="70" t="s">
        <v>61</v>
      </c>
      <c r="E6" s="97" t="s">
        <v>1</v>
      </c>
      <c r="F6" s="98"/>
      <c r="G6" s="75">
        <v>0.17499999999999999</v>
      </c>
      <c r="M6" s="25" t="s">
        <v>0</v>
      </c>
      <c r="N6" s="3">
        <v>66.400000000000006</v>
      </c>
    </row>
    <row r="7" spans="1:14" x14ac:dyDescent="0.3">
      <c r="A7" s="25" t="s">
        <v>0</v>
      </c>
      <c r="B7" s="3">
        <v>73</v>
      </c>
      <c r="D7" s="69"/>
      <c r="E7" s="97" t="s">
        <v>64</v>
      </c>
      <c r="F7" s="98"/>
      <c r="G7" s="76">
        <v>73</v>
      </c>
      <c r="M7" s="25" t="s">
        <v>5</v>
      </c>
      <c r="N7" s="2">
        <v>0.89080000000000004</v>
      </c>
    </row>
    <row r="8" spans="1:14" x14ac:dyDescent="0.3">
      <c r="A8" s="25" t="s">
        <v>5</v>
      </c>
      <c r="B8" s="2">
        <v>0.93400000000000005</v>
      </c>
      <c r="D8" s="71"/>
      <c r="E8" s="95" t="s">
        <v>5</v>
      </c>
      <c r="F8" s="96"/>
      <c r="G8" s="77">
        <v>0.93400000000000005</v>
      </c>
      <c r="M8" s="25" t="s">
        <v>13</v>
      </c>
      <c r="N8" s="4">
        <f>N6/N7</f>
        <v>74.539739559946113</v>
      </c>
    </row>
    <row r="9" spans="1:14" x14ac:dyDescent="0.3">
      <c r="A9" s="51" t="s">
        <v>13</v>
      </c>
      <c r="B9" s="52">
        <f>B7/B8</f>
        <v>78.158458244111344</v>
      </c>
      <c r="C9" s="70"/>
      <c r="D9" s="92"/>
      <c r="E9" s="92"/>
      <c r="F9" s="92"/>
      <c r="G9" s="92"/>
      <c r="M9" s="25" t="s">
        <v>11</v>
      </c>
      <c r="N9" s="3">
        <v>51</v>
      </c>
    </row>
    <row r="10" spans="1:14" x14ac:dyDescent="0.3">
      <c r="A10" s="25" t="s">
        <v>11</v>
      </c>
      <c r="B10" s="3">
        <v>50</v>
      </c>
      <c r="C10" s="69"/>
      <c r="D10" s="30"/>
      <c r="E10" s="30"/>
      <c r="F10" s="30"/>
      <c r="G10" s="30"/>
      <c r="M10" s="25" t="s">
        <v>23</v>
      </c>
      <c r="N10" s="5">
        <v>30</v>
      </c>
    </row>
    <row r="11" spans="1:14" x14ac:dyDescent="0.3">
      <c r="A11" s="25" t="s">
        <v>71</v>
      </c>
      <c r="B11" s="81">
        <v>0</v>
      </c>
      <c r="C11" s="69"/>
      <c r="D11" s="30"/>
      <c r="E11" s="30"/>
      <c r="F11" s="30"/>
      <c r="G11" s="30"/>
      <c r="M11" s="25" t="s">
        <v>17</v>
      </c>
      <c r="N11" s="5">
        <v>30</v>
      </c>
    </row>
    <row r="12" spans="1:14" x14ac:dyDescent="0.3">
      <c r="A12" s="25" t="s">
        <v>68</v>
      </c>
      <c r="B12" s="81">
        <v>0</v>
      </c>
      <c r="C12" s="69"/>
      <c r="D12" s="30"/>
      <c r="E12" s="30"/>
      <c r="F12" s="30"/>
      <c r="G12" s="30"/>
      <c r="M12" s="25"/>
      <c r="N12" s="5"/>
    </row>
    <row r="13" spans="1:14" x14ac:dyDescent="0.3">
      <c r="A13" s="25" t="s">
        <v>69</v>
      </c>
      <c r="B13" s="81">
        <v>0</v>
      </c>
      <c r="C13" s="69"/>
      <c r="D13" s="30"/>
      <c r="E13" s="30"/>
      <c r="F13" s="53"/>
      <c r="G13" s="30"/>
      <c r="M13" s="25" t="s">
        <v>18</v>
      </c>
      <c r="N13" s="5">
        <v>0</v>
      </c>
    </row>
    <row r="14" spans="1:14" x14ac:dyDescent="0.3">
      <c r="A14" s="25" t="s">
        <v>72</v>
      </c>
      <c r="B14" s="81">
        <v>0</v>
      </c>
      <c r="C14" s="69"/>
      <c r="D14" s="30"/>
      <c r="E14" s="30"/>
      <c r="F14" s="30"/>
      <c r="G14" s="30"/>
      <c r="M14" s="25"/>
      <c r="N14" s="6"/>
    </row>
    <row r="15" spans="1:14" x14ac:dyDescent="0.3">
      <c r="A15" s="25"/>
      <c r="B15" s="6"/>
      <c r="C15" s="69"/>
      <c r="D15" s="30"/>
      <c r="E15" s="30"/>
      <c r="F15" s="30"/>
      <c r="G15" s="30"/>
      <c r="M15" s="25" t="s">
        <v>6</v>
      </c>
      <c r="N15" s="3">
        <v>10.5</v>
      </c>
    </row>
    <row r="16" spans="1:14" x14ac:dyDescent="0.3">
      <c r="A16" s="25" t="s">
        <v>70</v>
      </c>
      <c r="B16" s="3">
        <v>11</v>
      </c>
      <c r="C16" s="69"/>
      <c r="D16" s="68"/>
      <c r="E16" s="68"/>
      <c r="F16" s="30"/>
      <c r="G16" s="30"/>
      <c r="M16" s="25"/>
      <c r="N16" s="6"/>
    </row>
    <row r="17" spans="1:14" ht="16.8" thickBot="1" x14ac:dyDescent="0.35">
      <c r="A17" s="25"/>
      <c r="B17" s="6"/>
      <c r="C17" s="69"/>
      <c r="M17" s="26" t="s">
        <v>16</v>
      </c>
      <c r="N17" s="7">
        <v>175</v>
      </c>
    </row>
    <row r="18" spans="1:14" ht="16.8" thickBot="1" x14ac:dyDescent="0.35">
      <c r="A18" s="26" t="s">
        <v>16</v>
      </c>
      <c r="B18" s="7">
        <v>0</v>
      </c>
      <c r="C18" s="69"/>
    </row>
    <row r="20" spans="1:14" x14ac:dyDescent="0.3">
      <c r="A20" s="21" t="s">
        <v>51</v>
      </c>
    </row>
    <row r="21" spans="1:14" s="8" customFormat="1" ht="44.4" customHeight="1" x14ac:dyDescent="0.3">
      <c r="A21" s="13"/>
      <c r="B21" s="82" t="s">
        <v>65</v>
      </c>
      <c r="C21" s="83"/>
      <c r="D21" s="84" t="s">
        <v>58</v>
      </c>
      <c r="E21" s="85"/>
      <c r="F21" s="86" t="s">
        <v>49</v>
      </c>
      <c r="G21" s="87"/>
    </row>
    <row r="22" spans="1:14" s="8" customFormat="1" x14ac:dyDescent="0.3">
      <c r="A22" s="14"/>
      <c r="B22" s="17" t="s">
        <v>19</v>
      </c>
      <c r="C22" s="18" t="s">
        <v>20</v>
      </c>
      <c r="D22" s="19" t="s">
        <v>19</v>
      </c>
      <c r="E22" s="20" t="s">
        <v>20</v>
      </c>
      <c r="F22" s="15" t="s">
        <v>19</v>
      </c>
      <c r="G22" s="16" t="s">
        <v>20</v>
      </c>
    </row>
    <row r="23" spans="1:14" x14ac:dyDescent="0.3">
      <c r="A23" s="11" t="s">
        <v>4</v>
      </c>
      <c r="B23" s="34">
        <f>28.37*B16</f>
        <v>312.07</v>
      </c>
      <c r="C23" s="35">
        <f>$B$7*B23</f>
        <v>22781.11</v>
      </c>
      <c r="D23" s="36">
        <f>28.02*B16</f>
        <v>308.21999999999997</v>
      </c>
      <c r="E23" s="37">
        <f>$B$7*D23</f>
        <v>22500.059999999998</v>
      </c>
      <c r="F23" s="38" t="e">
        <f>((B23*($B$12+$B$13+$B$11))+(D23*$B$14))/SUM($B$11:$B$14)</f>
        <v>#DIV/0!</v>
      </c>
      <c r="G23" s="39" t="e">
        <f>F23*$B$7</f>
        <v>#DIV/0!</v>
      </c>
    </row>
    <row r="24" spans="1:14" x14ac:dyDescent="0.3">
      <c r="A24" s="11" t="s">
        <v>2</v>
      </c>
      <c r="B24" s="42">
        <f>(0.009*B23)*($B$6-0.17)*1000</f>
        <v>14.043149999999931</v>
      </c>
      <c r="C24" s="35">
        <f>$B$7*B24</f>
        <v>1025.149949999995</v>
      </c>
      <c r="D24" s="43">
        <f>(0.009*B23)*($B$6-0.17)*1000</f>
        <v>14.043149999999931</v>
      </c>
      <c r="E24" s="37">
        <f t="shared" ref="E24:E32" si="0">$B$7*D24</f>
        <v>1025.149949999995</v>
      </c>
      <c r="F24" s="38" t="e">
        <f t="shared" ref="F24:F32" si="1">((B24*($B$12+$B$13+$B$11))+(D24*$B$14))/SUM($B$11:$B$14)</f>
        <v>#DIV/0!</v>
      </c>
      <c r="G24" s="39" t="e">
        <f>F24*$B$7</f>
        <v>#DIV/0!</v>
      </c>
    </row>
    <row r="25" spans="1:14" x14ac:dyDescent="0.3">
      <c r="A25" s="11" t="s">
        <v>3</v>
      </c>
      <c r="B25" s="34">
        <f>(B8-0.9315)*200</f>
        <v>0.50000000000001155</v>
      </c>
      <c r="C25" s="35">
        <f>$B$7*B25</f>
        <v>36.500000000000846</v>
      </c>
      <c r="D25" s="36">
        <f>B25</f>
        <v>0.50000000000001155</v>
      </c>
      <c r="E25" s="37">
        <f t="shared" si="0"/>
        <v>36.500000000000846</v>
      </c>
      <c r="F25" s="38" t="e">
        <f t="shared" si="1"/>
        <v>#DIV/0!</v>
      </c>
      <c r="G25" s="39" t="e">
        <f t="shared" ref="G25:G32" si="2">F25*$B$7</f>
        <v>#DIV/0!</v>
      </c>
    </row>
    <row r="26" spans="1:14" x14ac:dyDescent="0.3">
      <c r="A26" s="47" t="s">
        <v>15</v>
      </c>
      <c r="B26" s="48">
        <f>-VLOOKUP(B10,Tabell1[#All],2,FALSE)*(B9-B7)/B7</f>
        <v>-5.513897216274084</v>
      </c>
      <c r="C26" s="49">
        <f>B26*B7</f>
        <v>-402.51449678800816</v>
      </c>
      <c r="D26" s="40">
        <f t="shared" ref="D26" si="3">B26</f>
        <v>-5.513897216274084</v>
      </c>
      <c r="E26" s="41">
        <f>C26</f>
        <v>-402.51449678800816</v>
      </c>
      <c r="F26" s="38" t="e">
        <f t="shared" si="1"/>
        <v>#DIV/0!</v>
      </c>
      <c r="G26" s="39" t="e">
        <f t="shared" si="2"/>
        <v>#DIV/0!</v>
      </c>
    </row>
    <row r="27" spans="1:14" x14ac:dyDescent="0.3">
      <c r="A27" s="11" t="s">
        <v>14</v>
      </c>
      <c r="B27" s="34">
        <f>-IF(B10&gt;80,(VLOOKUP(B10-80,Tabell1[#All],2,FALSE)),0)</f>
        <v>0</v>
      </c>
      <c r="C27" s="35">
        <f>B27*B7</f>
        <v>0</v>
      </c>
      <c r="D27" s="36">
        <f>-IF(B10&gt;80,(VLOOKUP(B10-80,Tabell1[#All],2,FALSE)*B7),0)</f>
        <v>0</v>
      </c>
      <c r="E27" s="37">
        <f>D27*B7</f>
        <v>0</v>
      </c>
      <c r="F27" s="38" t="e">
        <f t="shared" si="1"/>
        <v>#DIV/0!</v>
      </c>
      <c r="G27" s="39" t="e">
        <f t="shared" si="2"/>
        <v>#DIV/0!</v>
      </c>
    </row>
    <row r="28" spans="1:14" x14ac:dyDescent="0.3">
      <c r="A28" s="11" t="s">
        <v>53</v>
      </c>
      <c r="B28" s="34">
        <f>0.24*B16</f>
        <v>2.6399999999999997</v>
      </c>
      <c r="C28" s="35">
        <f t="shared" ref="C28:C32" si="4">$B$7*B28</f>
        <v>192.71999999999997</v>
      </c>
      <c r="D28" s="36">
        <f>0.24*B16</f>
        <v>2.6399999999999997</v>
      </c>
      <c r="E28" s="37">
        <f t="shared" si="0"/>
        <v>192.71999999999997</v>
      </c>
      <c r="F28" s="38" t="e">
        <f t="shared" si="1"/>
        <v>#DIV/0!</v>
      </c>
      <c r="G28" s="39" t="e">
        <f t="shared" si="2"/>
        <v>#DIV/0!</v>
      </c>
    </row>
    <row r="29" spans="1:14" x14ac:dyDescent="0.3">
      <c r="A29" s="11" t="s">
        <v>54</v>
      </c>
      <c r="B29" s="34">
        <f>0.27*B16</f>
        <v>2.97</v>
      </c>
      <c r="C29" s="35">
        <f t="shared" si="4"/>
        <v>216.81</v>
      </c>
      <c r="D29" s="36">
        <f>0.27*B16</f>
        <v>2.97</v>
      </c>
      <c r="E29" s="37">
        <f t="shared" si="0"/>
        <v>216.81</v>
      </c>
      <c r="F29" s="38" t="e">
        <f t="shared" si="1"/>
        <v>#DIV/0!</v>
      </c>
      <c r="G29" s="39" t="e">
        <f t="shared" si="2"/>
        <v>#DIV/0!</v>
      </c>
    </row>
    <row r="30" spans="1:14" x14ac:dyDescent="0.3">
      <c r="A30" s="11" t="s">
        <v>55</v>
      </c>
      <c r="B30" s="34">
        <f>-0.13*B16</f>
        <v>-1.4300000000000002</v>
      </c>
      <c r="C30" s="35">
        <f t="shared" si="4"/>
        <v>-104.39000000000001</v>
      </c>
      <c r="D30" s="54">
        <f>-0.13*B16</f>
        <v>-1.4300000000000002</v>
      </c>
      <c r="E30" s="37">
        <f t="shared" si="0"/>
        <v>-104.39000000000001</v>
      </c>
      <c r="F30" s="38" t="e">
        <f t="shared" si="1"/>
        <v>#DIV/0!</v>
      </c>
      <c r="G30" s="39" t="e">
        <f t="shared" si="2"/>
        <v>#DIV/0!</v>
      </c>
    </row>
    <row r="31" spans="1:14" x14ac:dyDescent="0.3">
      <c r="A31" s="11" t="s">
        <v>56</v>
      </c>
      <c r="B31" s="34">
        <f>0.2*B16</f>
        <v>2.2000000000000002</v>
      </c>
      <c r="C31" s="35">
        <f t="shared" si="4"/>
        <v>160.60000000000002</v>
      </c>
      <c r="D31" s="54">
        <f>0.2*B16</f>
        <v>2.2000000000000002</v>
      </c>
      <c r="E31" s="37">
        <f t="shared" si="0"/>
        <v>160.60000000000002</v>
      </c>
      <c r="F31" s="38" t="e">
        <f t="shared" si="1"/>
        <v>#DIV/0!</v>
      </c>
      <c r="G31" s="39" t="e">
        <f t="shared" si="2"/>
        <v>#DIV/0!</v>
      </c>
    </row>
    <row r="32" spans="1:14" x14ac:dyDescent="0.3">
      <c r="A32" s="11" t="s">
        <v>57</v>
      </c>
      <c r="B32" s="62">
        <f>IF(B18&gt;75,(0.018*(B18-75)),0)*B16</f>
        <v>0</v>
      </c>
      <c r="C32" s="63">
        <f t="shared" si="4"/>
        <v>0</v>
      </c>
      <c r="D32" s="64">
        <f>IF($B$18&gt;75,(0.018*($B$18-75)),0)*$B$16</f>
        <v>0</v>
      </c>
      <c r="E32" s="65">
        <f t="shared" si="0"/>
        <v>0</v>
      </c>
      <c r="F32" s="66" t="e">
        <f t="shared" si="1"/>
        <v>#DIV/0!</v>
      </c>
      <c r="G32" s="67" t="e">
        <f t="shared" si="2"/>
        <v>#DIV/0!</v>
      </c>
    </row>
    <row r="33" spans="1:14" x14ac:dyDescent="0.3">
      <c r="A33" s="12" t="s">
        <v>59</v>
      </c>
      <c r="B33" s="50">
        <f t="shared" ref="B33:G33" si="5">SUM(B23:B32)</f>
        <v>327.47925278372583</v>
      </c>
      <c r="C33" s="31">
        <f t="shared" si="5"/>
        <v>23905.98545321199</v>
      </c>
      <c r="D33" s="45">
        <f t="shared" si="5"/>
        <v>323.6292527837258</v>
      </c>
      <c r="E33" s="28">
        <f t="shared" si="5"/>
        <v>23624.935453211987</v>
      </c>
      <c r="F33" s="46" t="e">
        <f t="shared" si="5"/>
        <v>#DIV/0!</v>
      </c>
      <c r="G33" s="29" t="e">
        <f t="shared" si="5"/>
        <v>#DIV/0!</v>
      </c>
    </row>
    <row r="34" spans="1:14" x14ac:dyDescent="0.3">
      <c r="A34" s="1" t="s">
        <v>52</v>
      </c>
      <c r="B34" s="27"/>
      <c r="C34" s="32"/>
      <c r="D34" s="27"/>
      <c r="E34" s="32"/>
      <c r="F34" s="27"/>
      <c r="G34" s="32"/>
    </row>
    <row r="35" spans="1:14" x14ac:dyDescent="0.3">
      <c r="A35" s="1" t="s">
        <v>66</v>
      </c>
      <c r="B35" s="27"/>
      <c r="C35" s="32"/>
      <c r="D35" s="27"/>
      <c r="E35" s="32"/>
      <c r="F35" s="27"/>
      <c r="G35" s="32"/>
    </row>
    <row r="36" spans="1:14" x14ac:dyDescent="0.3">
      <c r="A36" s="1" t="s">
        <v>67</v>
      </c>
      <c r="B36" s="10"/>
      <c r="C36" s="10"/>
      <c r="D36" s="10"/>
      <c r="E36" s="10"/>
      <c r="F36" s="10"/>
      <c r="G36" s="10"/>
    </row>
    <row r="37" spans="1:14" x14ac:dyDescent="0.3">
      <c r="B37" s="10"/>
      <c r="C37" s="10"/>
      <c r="D37" s="10"/>
      <c r="E37" s="10"/>
      <c r="F37" s="10"/>
      <c r="G37" s="10"/>
    </row>
    <row r="38" spans="1:14" x14ac:dyDescent="0.3">
      <c r="A38" s="21" t="s">
        <v>24</v>
      </c>
      <c r="B38" s="10"/>
      <c r="C38" s="10"/>
      <c r="D38" s="10"/>
      <c r="E38" s="10"/>
      <c r="F38" s="10"/>
      <c r="G38" s="10"/>
    </row>
    <row r="39" spans="1:14" ht="45" customHeight="1" x14ac:dyDescent="0.3">
      <c r="A39" s="91" t="s">
        <v>60</v>
      </c>
      <c r="B39" s="91"/>
      <c r="C39" s="91"/>
      <c r="D39" s="91"/>
      <c r="E39" s="91"/>
      <c r="F39" s="91"/>
      <c r="G39" s="91"/>
    </row>
    <row r="40" spans="1:14" x14ac:dyDescent="0.4">
      <c r="A40" s="9"/>
      <c r="B40" s="33">
        <v>320</v>
      </c>
      <c r="C40" s="1" t="s">
        <v>26</v>
      </c>
      <c r="D40" s="32">
        <f>$B$7*B40</f>
        <v>23360</v>
      </c>
      <c r="E40" s="1" t="s">
        <v>27</v>
      </c>
      <c r="G40" s="10"/>
      <c r="M40" s="33">
        <v>320</v>
      </c>
      <c r="N40" s="1" t="s">
        <v>26</v>
      </c>
    </row>
    <row r="41" spans="1:14" x14ac:dyDescent="0.3">
      <c r="A41" s="9"/>
      <c r="C41" s="10"/>
      <c r="D41" s="10"/>
      <c r="E41" s="10"/>
      <c r="F41" s="10"/>
      <c r="G41" s="10"/>
    </row>
    <row r="42" spans="1:14" x14ac:dyDescent="0.3">
      <c r="A42" s="21" t="s">
        <v>22</v>
      </c>
      <c r="B42" s="82" t="s">
        <v>65</v>
      </c>
      <c r="C42" s="83"/>
      <c r="D42" s="84" t="s">
        <v>58</v>
      </c>
      <c r="E42" s="85"/>
      <c r="F42" s="86" t="s">
        <v>49</v>
      </c>
      <c r="G42" s="87"/>
    </row>
    <row r="43" spans="1:14" x14ac:dyDescent="0.3">
      <c r="A43" s="55" t="s">
        <v>50</v>
      </c>
      <c r="B43" s="56">
        <f>C$33-$D$40</f>
        <v>545.98545321198981</v>
      </c>
      <c r="C43" s="57" t="s">
        <v>46</v>
      </c>
      <c r="D43" s="58">
        <f>E$33-$D$40</f>
        <v>264.9354532119869</v>
      </c>
      <c r="E43" s="59" t="s">
        <v>46</v>
      </c>
      <c r="F43" s="60" t="e">
        <f>G$33-$D$40</f>
        <v>#DIV/0!</v>
      </c>
      <c r="G43" s="61" t="s">
        <v>46</v>
      </c>
    </row>
    <row r="44" spans="1:14" x14ac:dyDescent="0.3">
      <c r="B44" s="1" t="s">
        <v>43</v>
      </c>
    </row>
  </sheetData>
  <sheetProtection algorithmName="SHA-512" hashValue="MwTYg5prVeb6TVYsV4wYlaB8gD15vtil3xlFgmcXMP4Wf88WsC2zqNk697ozOp+DYLPVnmx6bkABkiMbXYdGMw==" saltValue="h0pS1exNSNZeJ9hi1T4U5w==" spinCount="100000" sheet="1" objects="1" scenarios="1"/>
  <protectedRanges>
    <protectedRange sqref="B6:B8 B10:B14 B16 B18 B40" name="Grönt"/>
  </protectedRanges>
  <mergeCells count="16">
    <mergeCell ref="A1:G1"/>
    <mergeCell ref="A39:G39"/>
    <mergeCell ref="D9:G9"/>
    <mergeCell ref="B21:C21"/>
    <mergeCell ref="D21:E21"/>
    <mergeCell ref="F21:G21"/>
    <mergeCell ref="A5:B5"/>
    <mergeCell ref="E8:F8"/>
    <mergeCell ref="E7:F7"/>
    <mergeCell ref="E6:F6"/>
    <mergeCell ref="C5:D5"/>
    <mergeCell ref="B42:C42"/>
    <mergeCell ref="D42:E42"/>
    <mergeCell ref="F42:G42"/>
    <mergeCell ref="A4:G4"/>
    <mergeCell ref="A2:G2"/>
  </mergeCells>
  <pageMargins left="0.7" right="0.7" top="1.1111111111111112" bottom="0.75" header="0.3" footer="0.3"/>
  <pageSetup paperSize="9" scale="78" fitToHeight="0" orientation="portrait" r:id="rId1"/>
  <headerFooter>
    <oddHeader>&amp;L&amp;G</oddHeader>
    <oddFooter xml:space="preserve">&amp;CBetodlarna 2026-08-11
</oddFooter>
  </headerFooter>
  <ignoredErrors>
    <ignoredError sqref="F23" evalError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B1E3-2A8F-4F5A-B50F-2D6782E1B6AB}">
  <sheetPr codeName="Blad2"/>
  <dimension ref="A1:B241"/>
  <sheetViews>
    <sheetView topLeftCell="A188" zoomScale="55" zoomScaleNormal="55" workbookViewId="0">
      <selection activeCell="B50" sqref="B50"/>
    </sheetView>
  </sheetViews>
  <sheetFormatPr defaultRowHeight="14.4" x14ac:dyDescent="0.3"/>
  <cols>
    <col min="1" max="1" width="16.44140625" customWidth="1"/>
    <col min="2" max="2" width="53.109375" bestFit="1" customWidth="1"/>
    <col min="3" max="3" width="11.44140625" bestFit="1" customWidth="1"/>
  </cols>
  <sheetData>
    <row r="1" spans="1:2" x14ac:dyDescent="0.3">
      <c r="A1" t="s">
        <v>7</v>
      </c>
      <c r="B1" t="s">
        <v>12</v>
      </c>
    </row>
    <row r="2" spans="1:2" x14ac:dyDescent="0.3">
      <c r="A2">
        <v>1</v>
      </c>
      <c r="B2" s="80">
        <v>33.6</v>
      </c>
    </row>
    <row r="3" spans="1:2" x14ac:dyDescent="0.3">
      <c r="A3">
        <v>2</v>
      </c>
      <c r="B3" s="80">
        <v>34.5</v>
      </c>
    </row>
    <row r="4" spans="1:2" x14ac:dyDescent="0.3">
      <c r="A4">
        <v>3</v>
      </c>
      <c r="B4" s="80">
        <v>35.409999999999997</v>
      </c>
    </row>
    <row r="5" spans="1:2" x14ac:dyDescent="0.3">
      <c r="A5">
        <v>4</v>
      </c>
      <c r="B5" s="80">
        <v>36.32</v>
      </c>
    </row>
    <row r="6" spans="1:2" x14ac:dyDescent="0.3">
      <c r="A6">
        <v>5</v>
      </c>
      <c r="B6" s="80">
        <v>37.22</v>
      </c>
    </row>
    <row r="7" spans="1:2" x14ac:dyDescent="0.3">
      <c r="A7">
        <v>6</v>
      </c>
      <c r="B7" s="80">
        <v>38.130000000000003</v>
      </c>
    </row>
    <row r="8" spans="1:2" x14ac:dyDescent="0.3">
      <c r="A8">
        <v>7</v>
      </c>
      <c r="B8" s="80">
        <v>39.04</v>
      </c>
    </row>
    <row r="9" spans="1:2" x14ac:dyDescent="0.3">
      <c r="A9">
        <v>8</v>
      </c>
      <c r="B9" s="80">
        <v>39.94</v>
      </c>
    </row>
    <row r="10" spans="1:2" x14ac:dyDescent="0.3">
      <c r="A10">
        <v>9</v>
      </c>
      <c r="B10" s="80">
        <v>40.85</v>
      </c>
    </row>
    <row r="11" spans="1:2" x14ac:dyDescent="0.3">
      <c r="A11">
        <v>10</v>
      </c>
      <c r="B11" s="80">
        <v>41.76</v>
      </c>
    </row>
    <row r="12" spans="1:2" x14ac:dyDescent="0.3">
      <c r="A12">
        <v>11</v>
      </c>
      <c r="B12" s="80">
        <v>42.66</v>
      </c>
    </row>
    <row r="13" spans="1:2" x14ac:dyDescent="0.3">
      <c r="A13">
        <v>12</v>
      </c>
      <c r="B13" s="80">
        <v>43.57</v>
      </c>
    </row>
    <row r="14" spans="1:2" x14ac:dyDescent="0.3">
      <c r="A14">
        <v>13</v>
      </c>
      <c r="B14" s="80">
        <v>44.48</v>
      </c>
    </row>
    <row r="15" spans="1:2" x14ac:dyDescent="0.3">
      <c r="A15">
        <v>14</v>
      </c>
      <c r="B15" s="80">
        <v>45.38</v>
      </c>
    </row>
    <row r="16" spans="1:2" x14ac:dyDescent="0.3">
      <c r="A16">
        <v>15</v>
      </c>
      <c r="B16" s="80">
        <v>46.29</v>
      </c>
    </row>
    <row r="17" spans="1:2" x14ac:dyDescent="0.3">
      <c r="A17">
        <v>16</v>
      </c>
      <c r="B17" s="80">
        <v>47.2</v>
      </c>
    </row>
    <row r="18" spans="1:2" x14ac:dyDescent="0.3">
      <c r="A18">
        <v>17</v>
      </c>
      <c r="B18" s="80">
        <v>48.1</v>
      </c>
    </row>
    <row r="19" spans="1:2" x14ac:dyDescent="0.3">
      <c r="A19">
        <v>18</v>
      </c>
      <c r="B19" s="80">
        <v>49.01</v>
      </c>
    </row>
    <row r="20" spans="1:2" x14ac:dyDescent="0.3">
      <c r="A20">
        <v>19</v>
      </c>
      <c r="B20" s="80">
        <v>49.92</v>
      </c>
    </row>
    <row r="21" spans="1:2" x14ac:dyDescent="0.3">
      <c r="A21">
        <v>20</v>
      </c>
      <c r="B21" s="80">
        <v>50.82</v>
      </c>
    </row>
    <row r="22" spans="1:2" x14ac:dyDescent="0.3">
      <c r="A22">
        <v>21</v>
      </c>
      <c r="B22" s="80">
        <v>51.73</v>
      </c>
    </row>
    <row r="23" spans="1:2" x14ac:dyDescent="0.3">
      <c r="A23">
        <v>22</v>
      </c>
      <c r="B23" s="80">
        <v>52.64</v>
      </c>
    </row>
    <row r="24" spans="1:2" x14ac:dyDescent="0.3">
      <c r="A24">
        <v>23</v>
      </c>
      <c r="B24" s="80">
        <v>53.54</v>
      </c>
    </row>
    <row r="25" spans="1:2" x14ac:dyDescent="0.3">
      <c r="A25">
        <v>24</v>
      </c>
      <c r="B25" s="80">
        <v>54.45</v>
      </c>
    </row>
    <row r="26" spans="1:2" x14ac:dyDescent="0.3">
      <c r="A26">
        <v>25</v>
      </c>
      <c r="B26" s="80">
        <v>55.36</v>
      </c>
    </row>
    <row r="27" spans="1:2" x14ac:dyDescent="0.3">
      <c r="A27">
        <v>26</v>
      </c>
      <c r="B27" s="80">
        <v>56.27</v>
      </c>
    </row>
    <row r="28" spans="1:2" x14ac:dyDescent="0.3">
      <c r="A28">
        <v>27</v>
      </c>
      <c r="B28" s="80">
        <v>57.17</v>
      </c>
    </row>
    <row r="29" spans="1:2" x14ac:dyDescent="0.3">
      <c r="A29">
        <v>28</v>
      </c>
      <c r="B29" s="80">
        <v>58.08</v>
      </c>
    </row>
    <row r="30" spans="1:2" x14ac:dyDescent="0.3">
      <c r="A30">
        <v>29</v>
      </c>
      <c r="B30" s="80">
        <v>58.99</v>
      </c>
    </row>
    <row r="31" spans="1:2" x14ac:dyDescent="0.3">
      <c r="A31">
        <v>30</v>
      </c>
      <c r="B31" s="80">
        <v>59.89</v>
      </c>
    </row>
    <row r="32" spans="1:2" x14ac:dyDescent="0.3">
      <c r="A32">
        <v>31</v>
      </c>
      <c r="B32" s="80">
        <v>60.8</v>
      </c>
    </row>
    <row r="33" spans="1:2" x14ac:dyDescent="0.3">
      <c r="A33">
        <v>32</v>
      </c>
      <c r="B33" s="80">
        <v>61.71</v>
      </c>
    </row>
    <row r="34" spans="1:2" x14ac:dyDescent="0.3">
      <c r="A34">
        <v>33</v>
      </c>
      <c r="B34" s="80">
        <v>62.61</v>
      </c>
    </row>
    <row r="35" spans="1:2" x14ac:dyDescent="0.3">
      <c r="A35">
        <v>34</v>
      </c>
      <c r="B35" s="80">
        <v>63.52</v>
      </c>
    </row>
    <row r="36" spans="1:2" x14ac:dyDescent="0.3">
      <c r="A36">
        <v>35</v>
      </c>
      <c r="B36" s="80">
        <v>64.430000000000007</v>
      </c>
    </row>
    <row r="37" spans="1:2" x14ac:dyDescent="0.3">
      <c r="A37">
        <v>36</v>
      </c>
      <c r="B37" s="80">
        <v>65.33</v>
      </c>
    </row>
    <row r="38" spans="1:2" x14ac:dyDescent="0.3">
      <c r="A38">
        <v>37</v>
      </c>
      <c r="B38" s="80">
        <v>66.239999999999995</v>
      </c>
    </row>
    <row r="39" spans="1:2" x14ac:dyDescent="0.3">
      <c r="A39">
        <v>38</v>
      </c>
      <c r="B39" s="80">
        <v>67.150000000000006</v>
      </c>
    </row>
    <row r="40" spans="1:2" x14ac:dyDescent="0.3">
      <c r="A40">
        <v>39</v>
      </c>
      <c r="B40" s="80">
        <v>68.05</v>
      </c>
    </row>
    <row r="41" spans="1:2" x14ac:dyDescent="0.3">
      <c r="A41">
        <v>40</v>
      </c>
      <c r="B41" s="80">
        <v>68.959999999999994</v>
      </c>
    </row>
    <row r="42" spans="1:2" x14ac:dyDescent="0.3">
      <c r="A42">
        <v>41</v>
      </c>
      <c r="B42" s="80">
        <v>69.87</v>
      </c>
    </row>
    <row r="43" spans="1:2" x14ac:dyDescent="0.3">
      <c r="A43">
        <v>42</v>
      </c>
      <c r="B43" s="80">
        <v>70.77</v>
      </c>
    </row>
    <row r="44" spans="1:2" x14ac:dyDescent="0.3">
      <c r="A44">
        <v>43</v>
      </c>
      <c r="B44" s="80">
        <v>71.680000000000007</v>
      </c>
    </row>
    <row r="45" spans="1:2" x14ac:dyDescent="0.3">
      <c r="A45">
        <v>44</v>
      </c>
      <c r="B45" s="80">
        <v>72.59</v>
      </c>
    </row>
    <row r="46" spans="1:2" x14ac:dyDescent="0.3">
      <c r="A46">
        <v>45</v>
      </c>
      <c r="B46" s="80">
        <v>73.489999999999995</v>
      </c>
    </row>
    <row r="47" spans="1:2" x14ac:dyDescent="0.3">
      <c r="A47">
        <v>46</v>
      </c>
      <c r="B47" s="80">
        <v>74.400000000000006</v>
      </c>
    </row>
    <row r="48" spans="1:2" x14ac:dyDescent="0.3">
      <c r="A48">
        <v>47</v>
      </c>
      <c r="B48" s="80">
        <v>75.31</v>
      </c>
    </row>
    <row r="49" spans="1:2" x14ac:dyDescent="0.3">
      <c r="A49">
        <v>48</v>
      </c>
      <c r="B49" s="80">
        <v>76.209999999999994</v>
      </c>
    </row>
    <row r="50" spans="1:2" x14ac:dyDescent="0.3">
      <c r="A50">
        <v>49</v>
      </c>
      <c r="B50" s="80">
        <v>77.12</v>
      </c>
    </row>
    <row r="51" spans="1:2" x14ac:dyDescent="0.3">
      <c r="A51">
        <v>50</v>
      </c>
      <c r="B51" s="80">
        <v>78.03</v>
      </c>
    </row>
    <row r="52" spans="1:2" x14ac:dyDescent="0.3">
      <c r="A52">
        <v>51</v>
      </c>
      <c r="B52" s="80">
        <v>78.930000000000007</v>
      </c>
    </row>
    <row r="53" spans="1:2" x14ac:dyDescent="0.3">
      <c r="A53">
        <v>52</v>
      </c>
      <c r="B53" s="80">
        <v>79.84</v>
      </c>
    </row>
    <row r="54" spans="1:2" x14ac:dyDescent="0.3">
      <c r="A54">
        <v>53</v>
      </c>
      <c r="B54" s="80">
        <v>80.75</v>
      </c>
    </row>
    <row r="55" spans="1:2" x14ac:dyDescent="0.3">
      <c r="A55">
        <v>54</v>
      </c>
      <c r="B55" s="80">
        <v>81.650000000000006</v>
      </c>
    </row>
    <row r="56" spans="1:2" x14ac:dyDescent="0.3">
      <c r="A56">
        <v>55</v>
      </c>
      <c r="B56" s="80">
        <v>82.56</v>
      </c>
    </row>
    <row r="57" spans="1:2" x14ac:dyDescent="0.3">
      <c r="A57">
        <v>56</v>
      </c>
      <c r="B57" s="80">
        <v>83.47</v>
      </c>
    </row>
    <row r="58" spans="1:2" x14ac:dyDescent="0.3">
      <c r="A58">
        <v>57</v>
      </c>
      <c r="B58" s="80">
        <v>84.37</v>
      </c>
    </row>
    <row r="59" spans="1:2" x14ac:dyDescent="0.3">
      <c r="A59">
        <v>58</v>
      </c>
      <c r="B59" s="80">
        <v>85.28</v>
      </c>
    </row>
    <row r="60" spans="1:2" x14ac:dyDescent="0.3">
      <c r="A60">
        <v>59</v>
      </c>
      <c r="B60" s="80">
        <v>86.19</v>
      </c>
    </row>
    <row r="61" spans="1:2" x14ac:dyDescent="0.3">
      <c r="A61">
        <v>60</v>
      </c>
      <c r="B61" s="80">
        <v>87.09</v>
      </c>
    </row>
    <row r="62" spans="1:2" x14ac:dyDescent="0.3">
      <c r="A62">
        <v>61</v>
      </c>
      <c r="B62" s="80">
        <v>88</v>
      </c>
    </row>
    <row r="63" spans="1:2" x14ac:dyDescent="0.3">
      <c r="A63">
        <v>62</v>
      </c>
      <c r="B63" s="80">
        <v>88.91</v>
      </c>
    </row>
    <row r="64" spans="1:2" x14ac:dyDescent="0.3">
      <c r="A64">
        <v>63</v>
      </c>
      <c r="B64" s="80">
        <v>89.81</v>
      </c>
    </row>
    <row r="65" spans="1:2" x14ac:dyDescent="0.3">
      <c r="A65">
        <v>64</v>
      </c>
      <c r="B65" s="80">
        <v>90.72</v>
      </c>
    </row>
    <row r="66" spans="1:2" x14ac:dyDescent="0.3">
      <c r="A66">
        <v>65</v>
      </c>
      <c r="B66" s="80">
        <v>91.63</v>
      </c>
    </row>
    <row r="67" spans="1:2" x14ac:dyDescent="0.3">
      <c r="A67">
        <v>66</v>
      </c>
      <c r="B67" s="80">
        <v>92.53</v>
      </c>
    </row>
    <row r="68" spans="1:2" x14ac:dyDescent="0.3">
      <c r="A68">
        <v>67</v>
      </c>
      <c r="B68" s="80">
        <v>93.44</v>
      </c>
    </row>
    <row r="69" spans="1:2" x14ac:dyDescent="0.3">
      <c r="A69">
        <v>68</v>
      </c>
      <c r="B69" s="80">
        <v>94.35</v>
      </c>
    </row>
    <row r="70" spans="1:2" x14ac:dyDescent="0.3">
      <c r="A70">
        <v>69</v>
      </c>
      <c r="B70" s="80">
        <v>95.25</v>
      </c>
    </row>
    <row r="71" spans="1:2" x14ac:dyDescent="0.3">
      <c r="A71">
        <v>70</v>
      </c>
      <c r="B71" s="80">
        <v>96.16</v>
      </c>
    </row>
    <row r="72" spans="1:2" x14ac:dyDescent="0.3">
      <c r="A72">
        <v>71</v>
      </c>
      <c r="B72" s="80">
        <v>97.07</v>
      </c>
    </row>
    <row r="73" spans="1:2" x14ac:dyDescent="0.3">
      <c r="A73">
        <v>72</v>
      </c>
      <c r="B73" s="80">
        <v>97.97</v>
      </c>
    </row>
    <row r="74" spans="1:2" x14ac:dyDescent="0.3">
      <c r="A74">
        <v>73</v>
      </c>
      <c r="B74" s="80">
        <v>98.88</v>
      </c>
    </row>
    <row r="75" spans="1:2" x14ac:dyDescent="0.3">
      <c r="A75">
        <v>74</v>
      </c>
      <c r="B75" s="80">
        <v>99.79</v>
      </c>
    </row>
    <row r="76" spans="1:2" x14ac:dyDescent="0.3">
      <c r="A76">
        <v>75</v>
      </c>
      <c r="B76" s="80">
        <v>100.69</v>
      </c>
    </row>
    <row r="77" spans="1:2" x14ac:dyDescent="0.3">
      <c r="A77">
        <v>76</v>
      </c>
      <c r="B77" s="80">
        <v>101.6</v>
      </c>
    </row>
    <row r="78" spans="1:2" x14ac:dyDescent="0.3">
      <c r="A78">
        <v>77</v>
      </c>
      <c r="B78" s="80">
        <v>102.51</v>
      </c>
    </row>
    <row r="79" spans="1:2" x14ac:dyDescent="0.3">
      <c r="A79">
        <v>78</v>
      </c>
      <c r="B79" s="80">
        <v>103.41</v>
      </c>
    </row>
    <row r="80" spans="1:2" x14ac:dyDescent="0.3">
      <c r="A80">
        <v>79</v>
      </c>
      <c r="B80" s="80">
        <v>104.32</v>
      </c>
    </row>
    <row r="81" spans="1:2" x14ac:dyDescent="0.3">
      <c r="A81">
        <v>80</v>
      </c>
      <c r="B81" s="80">
        <v>105.23</v>
      </c>
    </row>
    <row r="82" spans="1:2" x14ac:dyDescent="0.3">
      <c r="A82">
        <v>81</v>
      </c>
      <c r="B82" s="80">
        <v>106.27</v>
      </c>
    </row>
    <row r="83" spans="1:2" x14ac:dyDescent="0.3">
      <c r="A83">
        <v>82</v>
      </c>
      <c r="B83" s="80">
        <v>107.31</v>
      </c>
    </row>
    <row r="84" spans="1:2" x14ac:dyDescent="0.3">
      <c r="A84">
        <v>83</v>
      </c>
      <c r="B84" s="80">
        <v>108.34</v>
      </c>
    </row>
    <row r="85" spans="1:2" x14ac:dyDescent="0.3">
      <c r="A85">
        <v>84</v>
      </c>
      <c r="B85" s="80">
        <v>109.38</v>
      </c>
    </row>
    <row r="86" spans="1:2" x14ac:dyDescent="0.3">
      <c r="A86">
        <v>85</v>
      </c>
      <c r="B86" s="80">
        <v>110.42</v>
      </c>
    </row>
    <row r="87" spans="1:2" x14ac:dyDescent="0.3">
      <c r="A87">
        <v>86</v>
      </c>
      <c r="B87" s="80">
        <v>111.46</v>
      </c>
    </row>
    <row r="88" spans="1:2" x14ac:dyDescent="0.3">
      <c r="A88">
        <v>87</v>
      </c>
      <c r="B88" s="80">
        <v>112.52</v>
      </c>
    </row>
    <row r="89" spans="1:2" x14ac:dyDescent="0.3">
      <c r="A89">
        <v>88</v>
      </c>
      <c r="B89" s="80">
        <v>113.56</v>
      </c>
    </row>
    <row r="90" spans="1:2" x14ac:dyDescent="0.3">
      <c r="A90">
        <v>89</v>
      </c>
      <c r="B90" s="80">
        <v>114.6</v>
      </c>
    </row>
    <row r="91" spans="1:2" x14ac:dyDescent="0.3">
      <c r="A91">
        <v>90</v>
      </c>
      <c r="B91" s="80">
        <v>115.63</v>
      </c>
    </row>
    <row r="92" spans="1:2" x14ac:dyDescent="0.3">
      <c r="A92">
        <v>91</v>
      </c>
      <c r="B92" s="80">
        <v>116.67</v>
      </c>
    </row>
    <row r="93" spans="1:2" x14ac:dyDescent="0.3">
      <c r="A93">
        <v>92</v>
      </c>
      <c r="B93" s="80">
        <v>117.71</v>
      </c>
    </row>
    <row r="94" spans="1:2" x14ac:dyDescent="0.3">
      <c r="A94">
        <v>93</v>
      </c>
      <c r="B94" s="80">
        <v>118.74</v>
      </c>
    </row>
    <row r="95" spans="1:2" x14ac:dyDescent="0.3">
      <c r="A95">
        <v>94</v>
      </c>
      <c r="B95" s="80">
        <v>119.78</v>
      </c>
    </row>
    <row r="96" spans="1:2" x14ac:dyDescent="0.3">
      <c r="A96">
        <v>95</v>
      </c>
      <c r="B96" s="80">
        <v>120.83</v>
      </c>
    </row>
    <row r="97" spans="1:2" x14ac:dyDescent="0.3">
      <c r="A97">
        <v>96</v>
      </c>
      <c r="B97" s="80">
        <v>121.86</v>
      </c>
    </row>
    <row r="98" spans="1:2" x14ac:dyDescent="0.3">
      <c r="A98">
        <v>97</v>
      </c>
      <c r="B98" s="80">
        <v>122.9</v>
      </c>
    </row>
    <row r="99" spans="1:2" x14ac:dyDescent="0.3">
      <c r="A99">
        <v>98</v>
      </c>
      <c r="B99" s="80">
        <v>123.95</v>
      </c>
    </row>
    <row r="100" spans="1:2" x14ac:dyDescent="0.3">
      <c r="A100">
        <v>99</v>
      </c>
      <c r="B100" s="80">
        <v>124.97</v>
      </c>
    </row>
    <row r="101" spans="1:2" x14ac:dyDescent="0.3">
      <c r="A101">
        <v>100</v>
      </c>
      <c r="B101" s="80">
        <v>126.02</v>
      </c>
    </row>
    <row r="102" spans="1:2" x14ac:dyDescent="0.3">
      <c r="A102">
        <v>101</v>
      </c>
      <c r="B102" s="80">
        <v>127.06</v>
      </c>
    </row>
    <row r="103" spans="1:2" x14ac:dyDescent="0.3">
      <c r="A103">
        <v>102</v>
      </c>
      <c r="B103" s="80">
        <v>128.09</v>
      </c>
    </row>
    <row r="104" spans="1:2" x14ac:dyDescent="0.3">
      <c r="A104">
        <v>103</v>
      </c>
      <c r="B104" s="80">
        <v>129.13</v>
      </c>
    </row>
    <row r="105" spans="1:2" x14ac:dyDescent="0.3">
      <c r="A105">
        <v>104</v>
      </c>
      <c r="B105" s="80">
        <v>130.18</v>
      </c>
    </row>
    <row r="106" spans="1:2" x14ac:dyDescent="0.3">
      <c r="A106">
        <v>105</v>
      </c>
      <c r="B106" s="80">
        <v>131.19999999999999</v>
      </c>
    </row>
    <row r="107" spans="1:2" x14ac:dyDescent="0.3">
      <c r="A107">
        <v>106</v>
      </c>
      <c r="B107" s="80">
        <v>132.25</v>
      </c>
    </row>
    <row r="108" spans="1:2" x14ac:dyDescent="0.3">
      <c r="A108">
        <v>107</v>
      </c>
      <c r="B108" s="80">
        <v>133.29</v>
      </c>
    </row>
    <row r="109" spans="1:2" x14ac:dyDescent="0.3">
      <c r="A109">
        <v>108</v>
      </c>
      <c r="B109" s="80">
        <v>134.32</v>
      </c>
    </row>
    <row r="110" spans="1:2" x14ac:dyDescent="0.3">
      <c r="A110">
        <v>109</v>
      </c>
      <c r="B110" s="80">
        <v>135.36000000000001</v>
      </c>
    </row>
    <row r="111" spans="1:2" x14ac:dyDescent="0.3">
      <c r="A111">
        <v>110</v>
      </c>
      <c r="B111" s="80">
        <v>136.4</v>
      </c>
    </row>
    <row r="112" spans="1:2" x14ac:dyDescent="0.3">
      <c r="A112">
        <v>111</v>
      </c>
      <c r="B112" s="80">
        <v>137.43</v>
      </c>
    </row>
    <row r="113" spans="1:2" x14ac:dyDescent="0.3">
      <c r="A113">
        <v>112</v>
      </c>
      <c r="B113" s="80">
        <v>138.46</v>
      </c>
    </row>
    <row r="114" spans="1:2" x14ac:dyDescent="0.3">
      <c r="A114">
        <v>113</v>
      </c>
      <c r="B114" s="80">
        <v>139.49</v>
      </c>
    </row>
    <row r="115" spans="1:2" x14ac:dyDescent="0.3">
      <c r="A115">
        <v>114</v>
      </c>
      <c r="B115" s="80">
        <v>140.52000000000001</v>
      </c>
    </row>
    <row r="116" spans="1:2" x14ac:dyDescent="0.3">
      <c r="A116">
        <v>115</v>
      </c>
      <c r="B116" s="80">
        <v>141.55000000000001</v>
      </c>
    </row>
    <row r="117" spans="1:2" x14ac:dyDescent="0.3">
      <c r="A117">
        <v>116</v>
      </c>
      <c r="B117" s="80">
        <v>142.58000000000001</v>
      </c>
    </row>
    <row r="118" spans="1:2" x14ac:dyDescent="0.3">
      <c r="A118">
        <v>117</v>
      </c>
      <c r="B118" s="80">
        <v>143.6</v>
      </c>
    </row>
    <row r="119" spans="1:2" x14ac:dyDescent="0.3">
      <c r="A119">
        <v>118</v>
      </c>
      <c r="B119" s="80">
        <v>144.63</v>
      </c>
    </row>
    <row r="120" spans="1:2" x14ac:dyDescent="0.3">
      <c r="A120">
        <v>119</v>
      </c>
      <c r="B120" s="80">
        <v>145.66</v>
      </c>
    </row>
    <row r="121" spans="1:2" x14ac:dyDescent="0.3">
      <c r="A121">
        <v>120</v>
      </c>
      <c r="B121" s="80">
        <v>146.68</v>
      </c>
    </row>
    <row r="122" spans="1:2" x14ac:dyDescent="0.3">
      <c r="A122">
        <v>121</v>
      </c>
      <c r="B122" s="80">
        <v>147.71</v>
      </c>
    </row>
    <row r="123" spans="1:2" x14ac:dyDescent="0.3">
      <c r="A123">
        <v>122</v>
      </c>
      <c r="B123" s="80">
        <v>148.74</v>
      </c>
    </row>
    <row r="124" spans="1:2" x14ac:dyDescent="0.3">
      <c r="A124">
        <v>123</v>
      </c>
      <c r="B124" s="80">
        <v>149.77000000000001</v>
      </c>
    </row>
    <row r="125" spans="1:2" x14ac:dyDescent="0.3">
      <c r="A125">
        <v>124</v>
      </c>
      <c r="B125" s="80">
        <v>150.80000000000001</v>
      </c>
    </row>
    <row r="126" spans="1:2" x14ac:dyDescent="0.3">
      <c r="A126">
        <v>125</v>
      </c>
      <c r="B126" s="80">
        <v>151.83000000000001</v>
      </c>
    </row>
    <row r="127" spans="1:2" x14ac:dyDescent="0.3">
      <c r="A127">
        <v>126</v>
      </c>
      <c r="B127" s="80">
        <v>152.86000000000001</v>
      </c>
    </row>
    <row r="128" spans="1:2" x14ac:dyDescent="0.3">
      <c r="A128">
        <v>127</v>
      </c>
      <c r="B128" s="80">
        <v>153.86000000000001</v>
      </c>
    </row>
    <row r="129" spans="1:2" x14ac:dyDescent="0.3">
      <c r="A129">
        <v>128</v>
      </c>
      <c r="B129" s="80">
        <v>154.88</v>
      </c>
    </row>
    <row r="130" spans="1:2" x14ac:dyDescent="0.3">
      <c r="A130">
        <v>129</v>
      </c>
      <c r="B130" s="80">
        <v>155.88999999999999</v>
      </c>
    </row>
    <row r="131" spans="1:2" x14ac:dyDescent="0.3">
      <c r="A131">
        <v>130</v>
      </c>
      <c r="B131" s="80">
        <v>156.9</v>
      </c>
    </row>
    <row r="132" spans="1:2" x14ac:dyDescent="0.3">
      <c r="A132">
        <v>131</v>
      </c>
      <c r="B132" s="80">
        <v>157.91999999999999</v>
      </c>
    </row>
    <row r="133" spans="1:2" x14ac:dyDescent="0.3">
      <c r="A133">
        <v>132</v>
      </c>
      <c r="B133" s="80">
        <v>158.85</v>
      </c>
    </row>
    <row r="134" spans="1:2" x14ac:dyDescent="0.3">
      <c r="A134">
        <v>133</v>
      </c>
      <c r="B134" s="80">
        <v>159.79</v>
      </c>
    </row>
    <row r="135" spans="1:2" x14ac:dyDescent="0.3">
      <c r="A135">
        <v>134</v>
      </c>
      <c r="B135" s="80">
        <v>160.72</v>
      </c>
    </row>
    <row r="136" spans="1:2" x14ac:dyDescent="0.3">
      <c r="A136">
        <v>135</v>
      </c>
      <c r="B136" s="80">
        <v>161.66999999999999</v>
      </c>
    </row>
    <row r="137" spans="1:2" x14ac:dyDescent="0.3">
      <c r="A137">
        <v>136</v>
      </c>
      <c r="B137" s="80">
        <v>162.6</v>
      </c>
    </row>
    <row r="138" spans="1:2" x14ac:dyDescent="0.3">
      <c r="A138">
        <v>137</v>
      </c>
      <c r="B138" s="80">
        <v>163.53</v>
      </c>
    </row>
    <row r="139" spans="1:2" x14ac:dyDescent="0.3">
      <c r="A139">
        <v>138</v>
      </c>
      <c r="B139" s="80">
        <v>164.47</v>
      </c>
    </row>
    <row r="140" spans="1:2" x14ac:dyDescent="0.3">
      <c r="A140">
        <v>139</v>
      </c>
      <c r="B140" s="80">
        <v>165.4</v>
      </c>
    </row>
    <row r="141" spans="1:2" x14ac:dyDescent="0.3">
      <c r="A141">
        <v>140</v>
      </c>
      <c r="B141" s="80">
        <v>166.35</v>
      </c>
    </row>
    <row r="142" spans="1:2" x14ac:dyDescent="0.3">
      <c r="A142">
        <v>141</v>
      </c>
      <c r="B142" s="80">
        <v>167.2</v>
      </c>
    </row>
    <row r="143" spans="1:2" x14ac:dyDescent="0.3">
      <c r="A143">
        <v>142</v>
      </c>
      <c r="B143" s="80">
        <v>168.06</v>
      </c>
    </row>
    <row r="144" spans="1:2" x14ac:dyDescent="0.3">
      <c r="A144">
        <v>143</v>
      </c>
      <c r="B144" s="80">
        <v>168.92</v>
      </c>
    </row>
    <row r="145" spans="1:2" x14ac:dyDescent="0.3">
      <c r="A145">
        <v>144</v>
      </c>
      <c r="B145" s="80">
        <v>169.78</v>
      </c>
    </row>
    <row r="146" spans="1:2" x14ac:dyDescent="0.3">
      <c r="A146">
        <v>145</v>
      </c>
      <c r="B146" s="80">
        <v>170.63</v>
      </c>
    </row>
    <row r="147" spans="1:2" x14ac:dyDescent="0.3">
      <c r="A147">
        <v>146</v>
      </c>
      <c r="B147" s="80">
        <v>171.42</v>
      </c>
    </row>
    <row r="148" spans="1:2" x14ac:dyDescent="0.3">
      <c r="A148">
        <v>147</v>
      </c>
      <c r="B148" s="80">
        <v>172.2</v>
      </c>
    </row>
    <row r="149" spans="1:2" x14ac:dyDescent="0.3">
      <c r="A149">
        <v>148</v>
      </c>
      <c r="B149" s="80">
        <v>172.88</v>
      </c>
    </row>
    <row r="150" spans="1:2" x14ac:dyDescent="0.3">
      <c r="A150">
        <v>149</v>
      </c>
      <c r="B150" s="80">
        <v>173.44</v>
      </c>
    </row>
    <row r="151" spans="1:2" x14ac:dyDescent="0.3">
      <c r="A151">
        <v>150</v>
      </c>
      <c r="B151" s="80">
        <v>174.02</v>
      </c>
    </row>
    <row r="152" spans="1:2" x14ac:dyDescent="0.3">
      <c r="A152">
        <v>151</v>
      </c>
      <c r="B152" s="80">
        <v>174.58</v>
      </c>
    </row>
    <row r="153" spans="1:2" x14ac:dyDescent="0.3">
      <c r="A153">
        <v>152</v>
      </c>
      <c r="B153" s="80">
        <v>175.14</v>
      </c>
    </row>
    <row r="154" spans="1:2" x14ac:dyDescent="0.3">
      <c r="A154">
        <v>153</v>
      </c>
      <c r="B154" s="80">
        <v>175.72</v>
      </c>
    </row>
    <row r="155" spans="1:2" x14ac:dyDescent="0.3">
      <c r="A155">
        <v>154</v>
      </c>
      <c r="B155" s="80">
        <v>176.28</v>
      </c>
    </row>
    <row r="156" spans="1:2" x14ac:dyDescent="0.3">
      <c r="A156">
        <v>155</v>
      </c>
      <c r="B156" s="80">
        <v>176.85</v>
      </c>
    </row>
    <row r="157" spans="1:2" x14ac:dyDescent="0.3">
      <c r="A157">
        <v>156</v>
      </c>
      <c r="B157" s="80">
        <v>177.42</v>
      </c>
    </row>
    <row r="158" spans="1:2" x14ac:dyDescent="0.3">
      <c r="A158">
        <v>157</v>
      </c>
      <c r="B158" s="80">
        <v>177.99</v>
      </c>
    </row>
    <row r="159" spans="1:2" x14ac:dyDescent="0.3">
      <c r="A159">
        <v>158</v>
      </c>
      <c r="B159" s="80">
        <v>178.55</v>
      </c>
    </row>
    <row r="160" spans="1:2" x14ac:dyDescent="0.3">
      <c r="A160">
        <v>159</v>
      </c>
      <c r="B160" s="80">
        <v>179.13</v>
      </c>
    </row>
    <row r="161" spans="1:2" x14ac:dyDescent="0.3">
      <c r="A161">
        <v>160</v>
      </c>
      <c r="B161" s="80">
        <v>179.69</v>
      </c>
    </row>
    <row r="162" spans="1:2" x14ac:dyDescent="0.3">
      <c r="A162">
        <v>161</v>
      </c>
      <c r="B162" s="80">
        <v>180.25</v>
      </c>
    </row>
    <row r="163" spans="1:2" x14ac:dyDescent="0.3">
      <c r="A163">
        <v>162</v>
      </c>
      <c r="B163" s="80">
        <v>180.83</v>
      </c>
    </row>
    <row r="164" spans="1:2" x14ac:dyDescent="0.3">
      <c r="A164">
        <v>163</v>
      </c>
      <c r="B164" s="80">
        <v>181.39</v>
      </c>
    </row>
    <row r="165" spans="1:2" x14ac:dyDescent="0.3">
      <c r="A165">
        <v>164</v>
      </c>
      <c r="B165" s="80">
        <v>181.96</v>
      </c>
    </row>
    <row r="166" spans="1:2" x14ac:dyDescent="0.3">
      <c r="A166">
        <v>165</v>
      </c>
      <c r="B166" s="80">
        <v>182.53</v>
      </c>
    </row>
    <row r="167" spans="1:2" x14ac:dyDescent="0.3">
      <c r="A167">
        <v>166</v>
      </c>
      <c r="B167" s="80">
        <v>183.1</v>
      </c>
    </row>
    <row r="168" spans="1:2" x14ac:dyDescent="0.3">
      <c r="A168">
        <v>167</v>
      </c>
      <c r="B168" s="80">
        <v>183.66</v>
      </c>
    </row>
    <row r="169" spans="1:2" x14ac:dyDescent="0.3">
      <c r="A169">
        <v>168</v>
      </c>
      <c r="B169" s="80">
        <v>184.24</v>
      </c>
    </row>
    <row r="170" spans="1:2" x14ac:dyDescent="0.3">
      <c r="A170">
        <v>169</v>
      </c>
      <c r="B170" s="80">
        <v>184.8</v>
      </c>
    </row>
    <row r="171" spans="1:2" x14ac:dyDescent="0.3">
      <c r="A171">
        <v>170</v>
      </c>
      <c r="B171" s="80">
        <v>185.36</v>
      </c>
    </row>
    <row r="172" spans="1:2" x14ac:dyDescent="0.3">
      <c r="A172">
        <v>171</v>
      </c>
      <c r="B172" s="80">
        <v>185.94</v>
      </c>
    </row>
    <row r="173" spans="1:2" x14ac:dyDescent="0.3">
      <c r="A173">
        <v>172</v>
      </c>
      <c r="B173" s="80">
        <v>186.5</v>
      </c>
    </row>
    <row r="174" spans="1:2" x14ac:dyDescent="0.3">
      <c r="A174">
        <v>173</v>
      </c>
      <c r="B174" s="80">
        <v>187.07</v>
      </c>
    </row>
    <row r="175" spans="1:2" x14ac:dyDescent="0.3">
      <c r="A175">
        <v>174</v>
      </c>
      <c r="B175" s="80">
        <v>187.64</v>
      </c>
    </row>
    <row r="176" spans="1:2" x14ac:dyDescent="0.3">
      <c r="A176">
        <v>175</v>
      </c>
      <c r="B176" s="80">
        <v>188.21</v>
      </c>
    </row>
    <row r="177" spans="1:2" x14ac:dyDescent="0.3">
      <c r="A177">
        <v>176</v>
      </c>
      <c r="B177" s="80">
        <v>188.77</v>
      </c>
    </row>
    <row r="178" spans="1:2" x14ac:dyDescent="0.3">
      <c r="A178">
        <v>177</v>
      </c>
      <c r="B178" s="80">
        <v>189.34</v>
      </c>
    </row>
    <row r="179" spans="1:2" x14ac:dyDescent="0.3">
      <c r="A179">
        <v>178</v>
      </c>
      <c r="B179" s="80">
        <v>189.91</v>
      </c>
    </row>
    <row r="180" spans="1:2" x14ac:dyDescent="0.3">
      <c r="A180">
        <v>179</v>
      </c>
      <c r="B180" s="80">
        <v>190.47</v>
      </c>
    </row>
    <row r="181" spans="1:2" x14ac:dyDescent="0.3">
      <c r="A181">
        <v>180</v>
      </c>
      <c r="B181" s="80">
        <v>191.05</v>
      </c>
    </row>
    <row r="182" spans="1:2" x14ac:dyDescent="0.3">
      <c r="A182">
        <v>181</v>
      </c>
      <c r="B182" s="80">
        <v>191.61</v>
      </c>
    </row>
    <row r="183" spans="1:2" x14ac:dyDescent="0.3">
      <c r="A183">
        <v>182</v>
      </c>
      <c r="B183" s="80">
        <v>192.18</v>
      </c>
    </row>
    <row r="184" spans="1:2" x14ac:dyDescent="0.3">
      <c r="A184">
        <v>183</v>
      </c>
      <c r="B184" s="80">
        <v>192.75</v>
      </c>
    </row>
    <row r="185" spans="1:2" x14ac:dyDescent="0.3">
      <c r="A185">
        <v>184</v>
      </c>
      <c r="B185" s="80">
        <v>193.43</v>
      </c>
    </row>
    <row r="186" spans="1:2" x14ac:dyDescent="0.3">
      <c r="A186">
        <v>185</v>
      </c>
      <c r="B186" s="80">
        <v>194.1</v>
      </c>
    </row>
    <row r="187" spans="1:2" x14ac:dyDescent="0.3">
      <c r="A187">
        <v>186</v>
      </c>
      <c r="B187" s="80">
        <v>194.77</v>
      </c>
    </row>
    <row r="188" spans="1:2" x14ac:dyDescent="0.3">
      <c r="A188">
        <v>187</v>
      </c>
      <c r="B188" s="80">
        <v>195.45</v>
      </c>
    </row>
    <row r="189" spans="1:2" x14ac:dyDescent="0.3">
      <c r="A189">
        <v>188</v>
      </c>
      <c r="B189" s="80">
        <v>196.12</v>
      </c>
    </row>
    <row r="190" spans="1:2" x14ac:dyDescent="0.3">
      <c r="A190">
        <v>189</v>
      </c>
      <c r="B190" s="80">
        <v>196.79</v>
      </c>
    </row>
    <row r="191" spans="1:2" x14ac:dyDescent="0.3">
      <c r="A191">
        <v>190</v>
      </c>
      <c r="B191" s="80">
        <v>197.47</v>
      </c>
    </row>
    <row r="192" spans="1:2" x14ac:dyDescent="0.3">
      <c r="A192">
        <v>191</v>
      </c>
      <c r="B192" s="80">
        <v>198.14</v>
      </c>
    </row>
    <row r="193" spans="1:2" x14ac:dyDescent="0.3">
      <c r="A193">
        <v>192</v>
      </c>
      <c r="B193" s="80">
        <v>198.83</v>
      </c>
    </row>
    <row r="194" spans="1:2" x14ac:dyDescent="0.3">
      <c r="A194">
        <v>193</v>
      </c>
      <c r="B194" s="80">
        <v>199.5</v>
      </c>
    </row>
    <row r="195" spans="1:2" x14ac:dyDescent="0.3">
      <c r="A195">
        <v>194</v>
      </c>
      <c r="B195" s="80">
        <v>200.18</v>
      </c>
    </row>
    <row r="196" spans="1:2" x14ac:dyDescent="0.3">
      <c r="A196">
        <v>195</v>
      </c>
      <c r="B196" s="80">
        <v>200.74</v>
      </c>
    </row>
    <row r="197" spans="1:2" x14ac:dyDescent="0.3">
      <c r="A197">
        <v>196</v>
      </c>
      <c r="B197" s="80">
        <v>201.3</v>
      </c>
    </row>
    <row r="198" spans="1:2" x14ac:dyDescent="0.3">
      <c r="A198">
        <v>197</v>
      </c>
      <c r="B198" s="80">
        <v>201.88</v>
      </c>
    </row>
    <row r="199" spans="1:2" x14ac:dyDescent="0.3">
      <c r="A199">
        <v>198</v>
      </c>
      <c r="B199" s="80">
        <v>202.44</v>
      </c>
    </row>
    <row r="200" spans="1:2" x14ac:dyDescent="0.3">
      <c r="A200">
        <v>199</v>
      </c>
      <c r="B200" s="80">
        <v>203.01</v>
      </c>
    </row>
    <row r="201" spans="1:2" x14ac:dyDescent="0.3">
      <c r="A201">
        <v>200</v>
      </c>
      <c r="B201" s="80">
        <v>203.58</v>
      </c>
    </row>
    <row r="202" spans="1:2" x14ac:dyDescent="0.3">
      <c r="A202">
        <v>201</v>
      </c>
      <c r="B202" s="80">
        <v>204.15</v>
      </c>
    </row>
    <row r="203" spans="1:2" x14ac:dyDescent="0.3">
      <c r="A203">
        <v>202</v>
      </c>
      <c r="B203" s="80">
        <v>204.71</v>
      </c>
    </row>
    <row r="204" spans="1:2" x14ac:dyDescent="0.3">
      <c r="A204">
        <v>203</v>
      </c>
      <c r="B204" s="80">
        <v>205.29</v>
      </c>
    </row>
    <row r="205" spans="1:2" x14ac:dyDescent="0.3">
      <c r="A205">
        <v>204</v>
      </c>
      <c r="B205" s="80">
        <v>205.85</v>
      </c>
    </row>
    <row r="206" spans="1:2" x14ac:dyDescent="0.3">
      <c r="A206">
        <v>205</v>
      </c>
      <c r="B206" s="80">
        <v>206.41</v>
      </c>
    </row>
    <row r="207" spans="1:2" x14ac:dyDescent="0.3">
      <c r="A207">
        <v>206</v>
      </c>
      <c r="B207" s="80">
        <v>206.99</v>
      </c>
    </row>
    <row r="208" spans="1:2" x14ac:dyDescent="0.3">
      <c r="A208">
        <v>207</v>
      </c>
      <c r="B208" s="80">
        <v>207.55</v>
      </c>
    </row>
    <row r="209" spans="1:2" x14ac:dyDescent="0.3">
      <c r="A209">
        <v>208</v>
      </c>
      <c r="B209" s="80">
        <v>208.12</v>
      </c>
    </row>
    <row r="210" spans="1:2" x14ac:dyDescent="0.3">
      <c r="A210">
        <v>209</v>
      </c>
      <c r="B210" s="80">
        <v>208.69</v>
      </c>
    </row>
    <row r="211" spans="1:2" x14ac:dyDescent="0.3">
      <c r="A211">
        <v>210</v>
      </c>
      <c r="B211" s="80">
        <v>209.26</v>
      </c>
    </row>
    <row r="212" spans="1:2" x14ac:dyDescent="0.3">
      <c r="A212">
        <v>211</v>
      </c>
      <c r="B212" s="80">
        <v>209.82</v>
      </c>
    </row>
    <row r="213" spans="1:2" x14ac:dyDescent="0.3">
      <c r="A213">
        <v>212</v>
      </c>
      <c r="B213" s="80">
        <v>210.4</v>
      </c>
    </row>
    <row r="214" spans="1:2" x14ac:dyDescent="0.3">
      <c r="A214">
        <v>213</v>
      </c>
      <c r="B214" s="80">
        <v>210.96</v>
      </c>
    </row>
    <row r="215" spans="1:2" x14ac:dyDescent="0.3">
      <c r="A215">
        <v>214</v>
      </c>
      <c r="B215" s="80">
        <v>211.52</v>
      </c>
    </row>
    <row r="216" spans="1:2" x14ac:dyDescent="0.3">
      <c r="A216">
        <v>215</v>
      </c>
      <c r="B216" s="80">
        <v>212.1</v>
      </c>
    </row>
    <row r="217" spans="1:2" x14ac:dyDescent="0.3">
      <c r="A217">
        <v>216</v>
      </c>
      <c r="B217" s="80">
        <v>212.66</v>
      </c>
    </row>
    <row r="218" spans="1:2" x14ac:dyDescent="0.3">
      <c r="A218">
        <v>217</v>
      </c>
      <c r="B218" s="80">
        <v>213.23</v>
      </c>
    </row>
    <row r="219" spans="1:2" x14ac:dyDescent="0.3">
      <c r="A219">
        <v>218</v>
      </c>
      <c r="B219" s="80">
        <v>213.8</v>
      </c>
    </row>
    <row r="220" spans="1:2" x14ac:dyDescent="0.3">
      <c r="A220">
        <v>219</v>
      </c>
      <c r="B220" s="80">
        <v>214.37</v>
      </c>
    </row>
    <row r="221" spans="1:2" x14ac:dyDescent="0.3">
      <c r="A221">
        <v>220</v>
      </c>
      <c r="B221" s="80">
        <v>214.93</v>
      </c>
    </row>
    <row r="222" spans="1:2" x14ac:dyDescent="0.3">
      <c r="A222">
        <v>221</v>
      </c>
      <c r="B222" s="80">
        <v>215.51</v>
      </c>
    </row>
    <row r="223" spans="1:2" x14ac:dyDescent="0.3">
      <c r="A223">
        <v>222</v>
      </c>
      <c r="B223" s="80">
        <v>216.07</v>
      </c>
    </row>
    <row r="224" spans="1:2" x14ac:dyDescent="0.3">
      <c r="A224">
        <v>223</v>
      </c>
      <c r="B224" s="80">
        <v>216.63</v>
      </c>
    </row>
    <row r="225" spans="1:2" x14ac:dyDescent="0.3">
      <c r="A225">
        <v>224</v>
      </c>
      <c r="B225" s="80">
        <v>217.21</v>
      </c>
    </row>
    <row r="226" spans="1:2" x14ac:dyDescent="0.3">
      <c r="A226">
        <v>225</v>
      </c>
      <c r="B226" s="80">
        <v>217.77</v>
      </c>
    </row>
    <row r="227" spans="1:2" x14ac:dyDescent="0.3">
      <c r="A227">
        <v>226</v>
      </c>
      <c r="B227" s="80">
        <v>218.18</v>
      </c>
    </row>
    <row r="228" spans="1:2" x14ac:dyDescent="0.3">
      <c r="A228">
        <v>227</v>
      </c>
      <c r="B228" s="80">
        <v>218.42</v>
      </c>
    </row>
    <row r="229" spans="1:2" x14ac:dyDescent="0.3">
      <c r="A229">
        <v>228</v>
      </c>
      <c r="B229" s="80">
        <v>218.67</v>
      </c>
    </row>
    <row r="230" spans="1:2" x14ac:dyDescent="0.3">
      <c r="A230">
        <v>229</v>
      </c>
      <c r="B230" s="80">
        <v>218.91</v>
      </c>
    </row>
    <row r="231" spans="1:2" x14ac:dyDescent="0.3">
      <c r="A231">
        <v>230</v>
      </c>
      <c r="B231" s="80">
        <v>219.16</v>
      </c>
    </row>
    <row r="232" spans="1:2" x14ac:dyDescent="0.3">
      <c r="A232">
        <v>231</v>
      </c>
      <c r="B232" s="79">
        <v>242.266071428571</v>
      </c>
    </row>
    <row r="233" spans="1:2" x14ac:dyDescent="0.3">
      <c r="A233">
        <v>232</v>
      </c>
      <c r="B233" s="79">
        <v>243.17333333333301</v>
      </c>
    </row>
    <row r="234" spans="1:2" x14ac:dyDescent="0.3">
      <c r="A234">
        <v>233</v>
      </c>
      <c r="B234" s="79">
        <v>244.08059523809499</v>
      </c>
    </row>
    <row r="235" spans="1:2" x14ac:dyDescent="0.3">
      <c r="A235">
        <v>234</v>
      </c>
      <c r="B235" s="79">
        <v>244.987857142857</v>
      </c>
    </row>
    <row r="236" spans="1:2" x14ac:dyDescent="0.3">
      <c r="A236">
        <v>235</v>
      </c>
      <c r="B236" s="79">
        <v>245.895119047619</v>
      </c>
    </row>
    <row r="237" spans="1:2" x14ac:dyDescent="0.3">
      <c r="A237">
        <v>236</v>
      </c>
      <c r="B237" s="79">
        <v>246.80238095238099</v>
      </c>
    </row>
    <row r="238" spans="1:2" x14ac:dyDescent="0.3">
      <c r="A238">
        <v>237</v>
      </c>
      <c r="B238" s="79">
        <v>247.709642857143</v>
      </c>
    </row>
    <row r="239" spans="1:2" x14ac:dyDescent="0.3">
      <c r="A239">
        <v>238</v>
      </c>
      <c r="B239" s="79">
        <v>248.616904761905</v>
      </c>
    </row>
    <row r="240" spans="1:2" x14ac:dyDescent="0.3">
      <c r="A240">
        <v>239</v>
      </c>
      <c r="B240" s="79">
        <v>249.52416666666701</v>
      </c>
    </row>
    <row r="241" spans="1:2" x14ac:dyDescent="0.3">
      <c r="A241">
        <v>240</v>
      </c>
      <c r="B241" s="79">
        <v>250.431428571429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97E3-E4E3-476A-A25F-E207E63CE528}">
  <sheetPr codeName="Blad3"/>
  <dimension ref="A1:E11"/>
  <sheetViews>
    <sheetView workbookViewId="0">
      <selection activeCell="C1" sqref="C1:E1048576"/>
    </sheetView>
  </sheetViews>
  <sheetFormatPr defaultRowHeight="14.4" x14ac:dyDescent="0.3"/>
  <sheetData>
    <row r="1" spans="1:5" x14ac:dyDescent="0.3">
      <c r="A1" t="s">
        <v>8</v>
      </c>
      <c r="B1">
        <v>2022</v>
      </c>
      <c r="C1">
        <v>2023</v>
      </c>
      <c r="D1" t="s">
        <v>9</v>
      </c>
      <c r="E1" t="s">
        <v>10</v>
      </c>
    </row>
    <row r="2" spans="1:5" x14ac:dyDescent="0.3">
      <c r="A2">
        <v>0</v>
      </c>
      <c r="B2">
        <v>26.59</v>
      </c>
      <c r="C2">
        <v>37.85</v>
      </c>
      <c r="D2">
        <v>28.83</v>
      </c>
      <c r="E2">
        <v>40.619999999999997</v>
      </c>
    </row>
    <row r="3" spans="1:5" x14ac:dyDescent="0.3">
      <c r="A3">
        <v>25</v>
      </c>
      <c r="B3">
        <v>26.97</v>
      </c>
      <c r="C3">
        <f>C2+0.45</f>
        <v>38.300000000000004</v>
      </c>
      <c r="D3">
        <v>28.83</v>
      </c>
      <c r="E3">
        <v>40.619999999999997</v>
      </c>
    </row>
    <row r="4" spans="1:5" x14ac:dyDescent="0.3">
      <c r="A4">
        <v>50</v>
      </c>
      <c r="B4">
        <v>27.34</v>
      </c>
      <c r="C4">
        <f t="shared" ref="C4:C8" si="0">C3+0.45</f>
        <v>38.750000000000007</v>
      </c>
      <c r="D4">
        <v>28.83</v>
      </c>
      <c r="E4">
        <v>40.619999999999997</v>
      </c>
    </row>
    <row r="5" spans="1:5" x14ac:dyDescent="0.3">
      <c r="A5">
        <v>75</v>
      </c>
      <c r="B5">
        <v>27.72</v>
      </c>
      <c r="C5">
        <f t="shared" si="0"/>
        <v>39.20000000000001</v>
      </c>
      <c r="D5">
        <v>28.83</v>
      </c>
      <c r="E5">
        <v>40.619999999999997</v>
      </c>
    </row>
    <row r="6" spans="1:5" x14ac:dyDescent="0.3">
      <c r="A6">
        <v>100</v>
      </c>
      <c r="B6">
        <v>28.09</v>
      </c>
      <c r="C6">
        <f t="shared" si="0"/>
        <v>39.650000000000013</v>
      </c>
      <c r="D6">
        <v>28.83</v>
      </c>
      <c r="E6">
        <v>40.619999999999997</v>
      </c>
    </row>
    <row r="7" spans="1:5" x14ac:dyDescent="0.3">
      <c r="A7">
        <v>125</v>
      </c>
      <c r="B7">
        <v>28.47</v>
      </c>
      <c r="C7">
        <f t="shared" si="0"/>
        <v>40.100000000000016</v>
      </c>
      <c r="D7">
        <v>28.83</v>
      </c>
      <c r="E7">
        <v>40.619999999999997</v>
      </c>
    </row>
    <row r="8" spans="1:5" x14ac:dyDescent="0.3">
      <c r="A8">
        <v>150</v>
      </c>
      <c r="B8">
        <v>28.84</v>
      </c>
      <c r="C8">
        <f t="shared" si="0"/>
        <v>40.550000000000018</v>
      </c>
      <c r="D8">
        <v>28.83</v>
      </c>
      <c r="E8">
        <v>40.619999999999997</v>
      </c>
    </row>
    <row r="9" spans="1:5" x14ac:dyDescent="0.3">
      <c r="A9">
        <v>175</v>
      </c>
      <c r="B9">
        <v>29.22</v>
      </c>
      <c r="C9">
        <v>41.01</v>
      </c>
      <c r="D9">
        <v>28.83</v>
      </c>
      <c r="E9">
        <v>40.619999999999997</v>
      </c>
    </row>
    <row r="10" spans="1:5" x14ac:dyDescent="0.3">
      <c r="A10">
        <v>200</v>
      </c>
      <c r="B10">
        <v>29.59</v>
      </c>
      <c r="C10">
        <f>C9+0.45</f>
        <v>41.46</v>
      </c>
      <c r="D10">
        <v>28.83</v>
      </c>
      <c r="E10">
        <v>40.619999999999997</v>
      </c>
    </row>
    <row r="11" spans="1:5" x14ac:dyDescent="0.3">
      <c r="A11">
        <v>225</v>
      </c>
      <c r="B11">
        <v>29.97</v>
      </c>
      <c r="C11">
        <f>C10+0.45</f>
        <v>41.910000000000004</v>
      </c>
      <c r="D11">
        <v>28.83</v>
      </c>
      <c r="E11">
        <v>40.619999999999997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7324-06A1-487C-9187-89C3E8565EE1}">
  <sheetPr codeName="Blad5"/>
  <dimension ref="A1:N10"/>
  <sheetViews>
    <sheetView workbookViewId="0">
      <selection activeCell="F4" sqref="F4"/>
    </sheetView>
  </sheetViews>
  <sheetFormatPr defaultRowHeight="14.4" x14ac:dyDescent="0.3"/>
  <cols>
    <col min="1" max="1" width="15.44140625" bestFit="1" customWidth="1"/>
  </cols>
  <sheetData>
    <row r="1" spans="1:14" x14ac:dyDescent="0.3">
      <c r="B1" t="s">
        <v>39</v>
      </c>
      <c r="C1" t="s">
        <v>38</v>
      </c>
      <c r="D1" t="s">
        <v>37</v>
      </c>
      <c r="E1" t="s">
        <v>42</v>
      </c>
      <c r="F1" t="s">
        <v>41</v>
      </c>
      <c r="G1" t="s">
        <v>40</v>
      </c>
      <c r="H1" t="s">
        <v>37</v>
      </c>
      <c r="K1" t="s">
        <v>43</v>
      </c>
      <c r="L1" t="s">
        <v>39</v>
      </c>
      <c r="M1" t="s">
        <v>38</v>
      </c>
      <c r="N1" t="s">
        <v>37</v>
      </c>
    </row>
    <row r="2" spans="1:14" x14ac:dyDescent="0.3">
      <c r="A2" t="s">
        <v>36</v>
      </c>
      <c r="B2">
        <v>2090</v>
      </c>
      <c r="C2">
        <v>4090</v>
      </c>
      <c r="D2">
        <v>6090</v>
      </c>
      <c r="F2" s="44">
        <f>B2/153</f>
        <v>13.660130718954248</v>
      </c>
      <c r="G2" s="44">
        <f t="shared" ref="G2:H2" si="0">C2/153</f>
        <v>26.732026143790851</v>
      </c>
      <c r="H2" s="44">
        <f t="shared" si="0"/>
        <v>39.803921568627452</v>
      </c>
      <c r="K2" t="s">
        <v>25</v>
      </c>
      <c r="L2">
        <v>2.8</v>
      </c>
      <c r="M2">
        <v>3.2</v>
      </c>
      <c r="N2">
        <v>3.6</v>
      </c>
    </row>
    <row r="3" spans="1:14" x14ac:dyDescent="0.3">
      <c r="A3" t="s">
        <v>35</v>
      </c>
      <c r="B3">
        <v>6220</v>
      </c>
      <c r="C3">
        <v>9020</v>
      </c>
      <c r="D3">
        <v>11820</v>
      </c>
      <c r="F3" s="44">
        <f t="shared" ref="F3:F10" si="1">B3/153</f>
        <v>40.653594771241828</v>
      </c>
      <c r="G3" s="44">
        <f t="shared" ref="G3:G10" si="2">C3/153</f>
        <v>58.954248366013069</v>
      </c>
      <c r="H3" s="44">
        <f t="shared" ref="H3:H10" si="3">D3/153</f>
        <v>77.254901960784309</v>
      </c>
      <c r="K3" t="s">
        <v>34</v>
      </c>
      <c r="L3">
        <v>2.5</v>
      </c>
      <c r="M3">
        <v>2.8</v>
      </c>
      <c r="N3">
        <v>3.1</v>
      </c>
    </row>
    <row r="4" spans="1:14" x14ac:dyDescent="0.3">
      <c r="A4" t="s">
        <v>33</v>
      </c>
      <c r="B4">
        <v>9890</v>
      </c>
      <c r="C4">
        <v>13490</v>
      </c>
      <c r="D4">
        <v>17090</v>
      </c>
      <c r="F4" s="44">
        <f t="shared" si="1"/>
        <v>64.640522875816998</v>
      </c>
      <c r="G4" s="44">
        <f t="shared" si="2"/>
        <v>88.169934640522882</v>
      </c>
      <c r="H4" s="44">
        <f t="shared" si="3"/>
        <v>111.69934640522875</v>
      </c>
      <c r="K4" t="s">
        <v>32</v>
      </c>
      <c r="L4">
        <v>5</v>
      </c>
      <c r="M4">
        <v>6.5</v>
      </c>
      <c r="N4">
        <v>8</v>
      </c>
    </row>
    <row r="5" spans="1:14" x14ac:dyDescent="0.3">
      <c r="A5" t="s">
        <v>31</v>
      </c>
      <c r="B5">
        <v>1540</v>
      </c>
      <c r="C5">
        <v>3340</v>
      </c>
      <c r="D5">
        <v>5140</v>
      </c>
      <c r="F5" s="44">
        <f t="shared" si="1"/>
        <v>10.065359477124183</v>
      </c>
      <c r="G5" s="44">
        <f t="shared" si="2"/>
        <v>21.830065359477125</v>
      </c>
      <c r="H5" s="44">
        <f t="shared" si="3"/>
        <v>33.594771241830067</v>
      </c>
    </row>
    <row r="6" spans="1:14" x14ac:dyDescent="0.3">
      <c r="A6" t="s">
        <v>44</v>
      </c>
      <c r="B6">
        <v>6250</v>
      </c>
      <c r="C6">
        <v>8950</v>
      </c>
      <c r="D6">
        <v>11650</v>
      </c>
      <c r="F6" s="44">
        <f t="shared" si="1"/>
        <v>40.849673202614376</v>
      </c>
      <c r="G6" s="44">
        <f t="shared" si="2"/>
        <v>58.496732026143789</v>
      </c>
      <c r="H6" s="44">
        <f t="shared" si="3"/>
        <v>76.143790849673209</v>
      </c>
    </row>
    <row r="7" spans="1:14" x14ac:dyDescent="0.3">
      <c r="A7" t="s">
        <v>45</v>
      </c>
      <c r="B7">
        <v>10960</v>
      </c>
      <c r="C7">
        <v>14560</v>
      </c>
      <c r="D7">
        <v>18160</v>
      </c>
      <c r="F7" s="44">
        <f t="shared" si="1"/>
        <v>71.633986928104576</v>
      </c>
      <c r="G7" s="44">
        <f t="shared" si="2"/>
        <v>95.16339869281046</v>
      </c>
      <c r="H7" s="44">
        <f t="shared" si="3"/>
        <v>118.69281045751634</v>
      </c>
    </row>
    <row r="8" spans="1:14" x14ac:dyDescent="0.3">
      <c r="A8" t="s">
        <v>30</v>
      </c>
      <c r="B8">
        <v>-2030</v>
      </c>
      <c r="C8">
        <v>1720</v>
      </c>
      <c r="D8">
        <v>5470</v>
      </c>
      <c r="F8" s="44">
        <f t="shared" si="1"/>
        <v>-13.267973856209151</v>
      </c>
      <c r="G8" s="44">
        <f t="shared" si="2"/>
        <v>11.241830065359476</v>
      </c>
      <c r="H8" s="44">
        <f t="shared" si="3"/>
        <v>35.751633986928105</v>
      </c>
      <c r="J8">
        <v>66.400000000000006</v>
      </c>
    </row>
    <row r="9" spans="1:14" x14ac:dyDescent="0.3">
      <c r="A9" t="s">
        <v>29</v>
      </c>
      <c r="B9">
        <v>1620</v>
      </c>
      <c r="C9">
        <v>6870</v>
      </c>
      <c r="D9">
        <v>12120</v>
      </c>
      <c r="F9" s="44">
        <f t="shared" si="1"/>
        <v>10.588235294117647</v>
      </c>
      <c r="G9" s="44">
        <f t="shared" si="2"/>
        <v>44.901960784313722</v>
      </c>
      <c r="H9" s="44">
        <f t="shared" si="3"/>
        <v>79.215686274509807</v>
      </c>
    </row>
    <row r="10" spans="1:14" x14ac:dyDescent="0.3">
      <c r="A10" t="s">
        <v>28</v>
      </c>
      <c r="B10">
        <v>5280</v>
      </c>
      <c r="C10">
        <v>12030</v>
      </c>
      <c r="D10">
        <v>18780</v>
      </c>
      <c r="F10" s="44">
        <f t="shared" si="1"/>
        <v>34.509803921568626</v>
      </c>
      <c r="G10" s="44">
        <f t="shared" si="2"/>
        <v>78.627450980392155</v>
      </c>
      <c r="H10" s="44">
        <f t="shared" si="3"/>
        <v>122.74509803921569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Sockerbetor 2027</vt:lpstr>
      <vt:lpstr>Frakt</vt:lpstr>
      <vt:lpstr>EBIT-modell</vt:lpstr>
      <vt:lpstr>Grödjämförelse (HIR)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</dc:creator>
  <cp:lastModifiedBy>Ida Lindell</cp:lastModifiedBy>
  <cp:lastPrinted>2022-06-22T12:14:46Z</cp:lastPrinted>
  <dcterms:created xsi:type="dcterms:W3CDTF">2022-06-17T08:41:14Z</dcterms:created>
  <dcterms:modified xsi:type="dcterms:W3CDTF">2026-08-12T09:38:10Z</dcterms:modified>
</cp:coreProperties>
</file>